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" activeTab="3"/>
  </bookViews>
  <sheets>
    <sheet name="0" sheetId="1" state="hidden" r:id="rId1"/>
    <sheet name="附件1" sheetId="2" r:id="rId2"/>
    <sheet name="附件2" sheetId="3" r:id="rId3"/>
    <sheet name="附件3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'0'!$A$7:$XFC$92</definedName>
    <definedName name="_xlnm._FilterDatabase" localSheetId="2" hidden="1">附件2!$A$8:$P$96</definedName>
    <definedName name="_xlnm._FilterDatabase" localSheetId="1" hidden="1">附件1!$A$8:$J$99</definedName>
    <definedName name="_xlnm.Print_Titles" localSheetId="0">'0'!$4:$5</definedName>
    <definedName name="_xlnm.Print_Titles" localSheetId="1">附件1!$5:$6</definedName>
    <definedName name="_xlnm.Print_Titles" localSheetId="2">附件2!$4:$7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Lenovo</author>
  </authors>
  <commentList>
    <comment ref="G12" authorId="0">
      <text>
        <r>
          <rPr>
            <sz val="9"/>
            <rFont val="宋体"/>
            <charset val="134"/>
          </rPr>
          <t>包含2022年三季度-2023年3季度银担普惠信用贷分险服务费分险服务费1608.31</t>
        </r>
      </text>
    </comment>
    <comment ref="H1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包含2023年10-12月银担普惠信用贷分险服务费分险服务费153.03</t>
        </r>
      </text>
    </comment>
  </commentList>
</comments>
</file>

<file path=xl/sharedStrings.xml><?xml version="1.0" encoding="utf-8"?>
<sst xmlns="http://schemas.openxmlformats.org/spreadsheetml/2006/main" count="663" uniqueCount="362">
  <si>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</si>
  <si>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t>2022-2023年全省政策性融资（再）担保业务保费补贴和代偿补偿资金分配总表</t>
  </si>
  <si>
    <r>
      <rPr>
        <sz val="12"/>
        <rFont val="仿宋_GB2312"/>
        <charset val="134"/>
      </rPr>
      <t>单位：万元</t>
    </r>
  </si>
  <si>
    <r>
      <rPr>
        <sz val="12"/>
        <rFont val="黑体"/>
        <charset val="134"/>
      </rPr>
      <t>市州</t>
    </r>
  </si>
  <si>
    <r>
      <rPr>
        <sz val="12"/>
        <rFont val="黑体"/>
        <charset val="134"/>
      </rPr>
      <t>县市区</t>
    </r>
    <r>
      <rPr>
        <sz val="12"/>
        <rFont val="Times New Roman"/>
        <charset val="134"/>
      </rPr>
      <t>/</t>
    </r>
    <r>
      <rPr>
        <sz val="12"/>
        <rFont val="黑体"/>
        <charset val="134"/>
      </rPr>
      <t>单位</t>
    </r>
  </si>
  <si>
    <r>
      <rPr>
        <sz val="12"/>
        <rFont val="黑体"/>
        <charset val="134"/>
      </rPr>
      <t>机构名称</t>
    </r>
  </si>
  <si>
    <r>
      <rPr>
        <sz val="12"/>
        <rFont val="黑体"/>
        <charset val="134"/>
      </rPr>
      <t>结算追补</t>
    </r>
    <r>
      <rPr>
        <sz val="12"/>
        <rFont val="Times New Roman"/>
        <charset val="134"/>
      </rPr>
      <t>2022</t>
    </r>
    <r>
      <rPr>
        <sz val="12"/>
        <rFont val="黑体"/>
        <charset val="134"/>
      </rPr>
      <t>年缺口资金（负数为扣减结余资金）</t>
    </r>
  </si>
  <si>
    <t>追加预拨2023年资金</t>
  </si>
  <si>
    <t>本次下达资金合计</t>
  </si>
  <si>
    <r>
      <rPr>
        <sz val="12"/>
        <rFont val="黑体"/>
        <charset val="134"/>
      </rPr>
      <t>备注</t>
    </r>
  </si>
  <si>
    <t>市州</t>
  </si>
  <si>
    <t>县市区/单位</t>
  </si>
  <si>
    <t>机构名称</t>
  </si>
  <si>
    <t xml:space="preserve">测算2023年资金需求 </t>
  </si>
  <si>
    <r>
      <rPr>
        <b/>
        <sz val="12"/>
        <rFont val="仿宋_GB2312"/>
        <charset val="134"/>
      </rPr>
      <t>总计</t>
    </r>
  </si>
  <si>
    <t>总计</t>
  </si>
  <si>
    <r>
      <rPr>
        <b/>
        <sz val="12"/>
        <rFont val="仿宋_GB2312"/>
        <charset val="134"/>
      </rPr>
      <t>风险补偿资金合计</t>
    </r>
  </si>
  <si>
    <t>风险补偿资金合计</t>
  </si>
  <si>
    <r>
      <rPr>
        <sz val="12"/>
        <rFont val="仿宋_GB2312"/>
        <charset val="134"/>
      </rPr>
      <t>省本级</t>
    </r>
  </si>
  <si>
    <r>
      <rPr>
        <sz val="12"/>
        <rFont val="仿宋_GB2312"/>
        <charset val="134"/>
      </rPr>
      <t>湖南省融资担保集团</t>
    </r>
  </si>
  <si>
    <t>湖南省融资再担保有限公司</t>
  </si>
  <si>
    <t>省本级</t>
  </si>
  <si>
    <t>湖南省融资担保集团</t>
  </si>
  <si>
    <r>
      <rPr>
        <b/>
        <sz val="12"/>
        <rFont val="仿宋_GB2312"/>
        <charset val="134"/>
      </rPr>
      <t>保费补贴资金合计</t>
    </r>
  </si>
  <si>
    <t>保费补贴资金合计</t>
  </si>
  <si>
    <r>
      <rPr>
        <b/>
        <sz val="12"/>
        <rFont val="仿宋_GB2312"/>
        <charset val="134"/>
      </rPr>
      <t>省本级</t>
    </r>
  </si>
  <si>
    <r>
      <rPr>
        <b/>
        <sz val="12"/>
        <rFont val="仿宋_GB2312"/>
        <charset val="134"/>
      </rPr>
      <t>湖南省融资担保集团</t>
    </r>
  </si>
  <si>
    <r>
      <rPr>
        <b/>
        <sz val="12"/>
        <rFont val="仿宋_GB2312"/>
        <charset val="134"/>
      </rPr>
      <t>省本级小计</t>
    </r>
  </si>
  <si>
    <t>省本级小计</t>
  </si>
  <si>
    <r>
      <rPr>
        <sz val="12"/>
        <rFont val="仿宋_GB2312"/>
        <charset val="134"/>
      </rPr>
      <t>湖南省融资再担保有限公司</t>
    </r>
  </si>
  <si>
    <r>
      <rPr>
        <sz val="12"/>
        <rFont val="仿宋_GB2312"/>
        <charset val="134"/>
      </rPr>
      <t>湖南省中小企业融资担保有限公司</t>
    </r>
  </si>
  <si>
    <t>湖南省中小企业融资担保有限公司</t>
  </si>
  <si>
    <r>
      <rPr>
        <sz val="12"/>
        <rFont val="仿宋_GB2312"/>
        <charset val="134"/>
      </rPr>
      <t>湖南省文化旅游融资担保有限公司</t>
    </r>
  </si>
  <si>
    <t>湖南省文化旅游融资担保有限公司</t>
  </si>
  <si>
    <r>
      <rPr>
        <b/>
        <sz val="12"/>
        <rFont val="仿宋_GB2312"/>
        <charset val="134"/>
      </rPr>
      <t>市州小计</t>
    </r>
  </si>
  <si>
    <t>市州小计</t>
  </si>
  <si>
    <r>
      <rPr>
        <sz val="12"/>
        <rFont val="仿宋_GB2312"/>
        <charset val="134"/>
      </rPr>
      <t>长沙市</t>
    </r>
  </si>
  <si>
    <r>
      <rPr>
        <b/>
        <sz val="12"/>
        <rFont val="仿宋_GB2312"/>
        <charset val="134"/>
      </rPr>
      <t>长沙市小计</t>
    </r>
  </si>
  <si>
    <t>长沙市</t>
  </si>
  <si>
    <t>长沙市小计</t>
  </si>
  <si>
    <r>
      <rPr>
        <sz val="12"/>
        <rFont val="仿宋_GB2312"/>
        <charset val="134"/>
      </rPr>
      <t>长沙市本级及所辖区</t>
    </r>
  </si>
  <si>
    <r>
      <rPr>
        <b/>
        <sz val="12"/>
        <rFont val="仿宋_GB2312"/>
        <charset val="134"/>
      </rPr>
      <t>长沙市本级及所辖区小计</t>
    </r>
  </si>
  <si>
    <t>长沙市本级及所辖区</t>
  </si>
  <si>
    <t>长沙市本级及所辖区小计</t>
  </si>
  <si>
    <r>
      <rPr>
        <sz val="12"/>
        <rFont val="仿宋_GB2312"/>
        <charset val="134"/>
      </rPr>
      <t>长沙市望财融资担保有限公司</t>
    </r>
  </si>
  <si>
    <t>长沙市望财融资担保有限公司</t>
  </si>
  <si>
    <r>
      <rPr>
        <sz val="12"/>
        <rFont val="仿宋_GB2312"/>
        <charset val="134"/>
      </rPr>
      <t>长沙市长财融资担保有限公司</t>
    </r>
  </si>
  <si>
    <t>长沙市长财融资担保有限公司</t>
  </si>
  <si>
    <r>
      <rPr>
        <sz val="12"/>
        <rFont val="仿宋_GB2312"/>
        <charset val="134"/>
      </rPr>
      <t>湖南联保融资担保集团有限公司</t>
    </r>
  </si>
  <si>
    <t>湖南联保融资担保集团有限公司</t>
  </si>
  <si>
    <r>
      <rPr>
        <sz val="12"/>
        <rFont val="仿宋_GB2312"/>
        <charset val="134"/>
      </rPr>
      <t>长沙市中水融资担保有限公司</t>
    </r>
  </si>
  <si>
    <t>长沙市中水融资担保有限公司</t>
  </si>
  <si>
    <r>
      <rPr>
        <sz val="12"/>
        <rFont val="仿宋_GB2312"/>
        <charset val="134"/>
      </rPr>
      <t>湖南省麓谷中小企业融资担保有限公司</t>
    </r>
  </si>
  <si>
    <t>湖南省麓谷中小企业融资担保有限公司</t>
  </si>
  <si>
    <r>
      <rPr>
        <sz val="12"/>
        <rFont val="仿宋_GB2312"/>
        <charset val="134"/>
      </rPr>
      <t>瀚华融资担保股份有限公司湖南分公司</t>
    </r>
  </si>
  <si>
    <t>瀚华融资担保股份有限公司湖南分公司</t>
  </si>
  <si>
    <r>
      <rPr>
        <sz val="12"/>
        <rFont val="仿宋_GB2312"/>
        <charset val="134"/>
      </rPr>
      <t>长沙星城中小企业融资担保有限公司</t>
    </r>
  </si>
  <si>
    <t>长沙星城中小企业融资担保有限公司</t>
  </si>
  <si>
    <r>
      <rPr>
        <sz val="12"/>
        <rFont val="仿宋_GB2312"/>
        <charset val="134"/>
      </rPr>
      <t>长沙经济技术开发区融资担保有限公司</t>
    </r>
  </si>
  <si>
    <t>长沙经济技术开发区融资担保有限公司</t>
  </si>
  <si>
    <r>
      <rPr>
        <sz val="12"/>
        <rFont val="仿宋_GB2312"/>
        <charset val="134"/>
      </rPr>
      <t>浏阳市</t>
    </r>
  </si>
  <si>
    <r>
      <rPr>
        <b/>
        <sz val="12"/>
        <rFont val="仿宋_GB2312"/>
        <charset val="134"/>
      </rPr>
      <t>浏阳市小计</t>
    </r>
  </si>
  <si>
    <t>浏阳市</t>
  </si>
  <si>
    <t>浏阳市小计</t>
  </si>
  <si>
    <r>
      <rPr>
        <sz val="12"/>
        <rFont val="仿宋_GB2312"/>
        <charset val="134"/>
      </rPr>
      <t>浏阳市中小企业融资担保有限公司</t>
    </r>
  </si>
  <si>
    <t>浏阳市中小企业融资担保有限公司</t>
  </si>
  <si>
    <r>
      <rPr>
        <sz val="12"/>
        <rFont val="仿宋_GB2312"/>
        <charset val="134"/>
      </rPr>
      <t>浏阳市财信融资担保有限责任公司</t>
    </r>
  </si>
  <si>
    <t>浏阳市财信融资担保有限责任公司</t>
  </si>
  <si>
    <r>
      <rPr>
        <sz val="12"/>
        <rFont val="仿宋_GB2312"/>
        <charset val="134"/>
      </rPr>
      <t>湖南金信融资担保有限责任公司</t>
    </r>
  </si>
  <si>
    <t>湖南金信融资担保有限责任公司</t>
  </si>
  <si>
    <r>
      <rPr>
        <sz val="12"/>
        <rFont val="仿宋_GB2312"/>
        <charset val="134"/>
      </rPr>
      <t>宁乡市</t>
    </r>
  </si>
  <si>
    <r>
      <rPr>
        <sz val="12"/>
        <rFont val="仿宋_GB2312"/>
        <charset val="134"/>
      </rPr>
      <t>湖南金玉融资担保有限公司</t>
    </r>
  </si>
  <si>
    <t>宁乡市</t>
  </si>
  <si>
    <t>湖南金玉融资担保有限公司</t>
  </si>
  <si>
    <r>
      <rPr>
        <sz val="12"/>
        <rFont val="仿宋_GB2312"/>
        <charset val="134"/>
      </rPr>
      <t>株洲市</t>
    </r>
  </si>
  <si>
    <r>
      <rPr>
        <b/>
        <sz val="12"/>
        <rFont val="仿宋_GB2312"/>
        <charset val="134"/>
      </rPr>
      <t>株洲市小计</t>
    </r>
  </si>
  <si>
    <t>株洲市</t>
  </si>
  <si>
    <t>株洲市小计</t>
  </si>
  <si>
    <r>
      <rPr>
        <sz val="12"/>
        <rFont val="仿宋_GB2312"/>
        <charset val="134"/>
      </rPr>
      <t>株洲市本级及所辖区</t>
    </r>
  </si>
  <si>
    <r>
      <rPr>
        <b/>
        <sz val="12"/>
        <rFont val="仿宋_GB2312"/>
        <charset val="134"/>
      </rPr>
      <t>株洲市本级及所辖区小计</t>
    </r>
  </si>
  <si>
    <t>株洲市本级及所辖区</t>
  </si>
  <si>
    <t>株洲市本级及所辖区小计</t>
  </si>
  <si>
    <r>
      <rPr>
        <sz val="12"/>
        <rFont val="仿宋_GB2312"/>
        <charset val="134"/>
      </rPr>
      <t>株洲高科火炬融资担保有限公司</t>
    </r>
  </si>
  <si>
    <t>株洲高科火炬融资担保有限公司</t>
  </si>
  <si>
    <r>
      <rPr>
        <sz val="12"/>
        <rFont val="仿宋_GB2312"/>
        <charset val="134"/>
      </rPr>
      <t>湖南大农融资担保有限公司</t>
    </r>
  </si>
  <si>
    <t>湖南大农融资担保有限公司</t>
  </si>
  <si>
    <r>
      <rPr>
        <sz val="12"/>
        <rFont val="仿宋_GB2312"/>
        <charset val="134"/>
      </rPr>
      <t>株洲丰叶融资担保有限责任公司</t>
    </r>
  </si>
  <si>
    <t>株洲丰叶融资担保有限责任公司</t>
  </si>
  <si>
    <r>
      <rPr>
        <sz val="12"/>
        <rFont val="仿宋_GB2312"/>
        <charset val="134"/>
      </rPr>
      <t>株洲市融资担保有限公司</t>
    </r>
  </si>
  <si>
    <t>株洲市融资担保有限公司</t>
  </si>
  <si>
    <t>株洲市金财融资担保集团有限公司</t>
  </si>
  <si>
    <t>原湖南省国信财富融资担保有限责任公司</t>
  </si>
  <si>
    <t>湖南省国信财富融资担保有限责任公司</t>
  </si>
  <si>
    <r>
      <rPr>
        <sz val="12"/>
        <rFont val="仿宋_GB2312"/>
        <charset val="134"/>
      </rPr>
      <t>湘潭市</t>
    </r>
  </si>
  <si>
    <r>
      <rPr>
        <b/>
        <sz val="12"/>
        <rFont val="仿宋_GB2312"/>
        <charset val="134"/>
      </rPr>
      <t>湘潭市小计</t>
    </r>
  </si>
  <si>
    <t>湘潭市</t>
  </si>
  <si>
    <t>湘潭市小计</t>
  </si>
  <si>
    <r>
      <rPr>
        <sz val="12"/>
        <rFont val="仿宋_GB2312"/>
        <charset val="134"/>
      </rPr>
      <t>湘潭市本级及所辖区</t>
    </r>
  </si>
  <si>
    <r>
      <rPr>
        <b/>
        <sz val="12"/>
        <rFont val="仿宋_GB2312"/>
        <charset val="134"/>
      </rPr>
      <t>湘潭市本级及所辖区小计</t>
    </r>
  </si>
  <si>
    <t>湘潭市本级及所辖区</t>
  </si>
  <si>
    <t>湘潭市本级及所辖区小计</t>
  </si>
  <si>
    <r>
      <rPr>
        <sz val="12"/>
        <rFont val="仿宋_GB2312"/>
        <charset val="134"/>
      </rPr>
      <t>湖南潭城融资担保集团有限公司</t>
    </r>
  </si>
  <si>
    <t>原湘潭企业融资担保有限公司</t>
  </si>
  <si>
    <t>湖南潭城融资担保集团有限公司</t>
  </si>
  <si>
    <r>
      <rPr>
        <sz val="12"/>
        <rFont val="仿宋_GB2312"/>
        <charset val="134"/>
      </rPr>
      <t>湘潭中小微融资担保有限公司</t>
    </r>
  </si>
  <si>
    <t>湘潭中小微融资担保有限公司</t>
  </si>
  <si>
    <r>
      <rPr>
        <sz val="12"/>
        <rFont val="仿宋_GB2312"/>
        <charset val="134"/>
      </rPr>
      <t>湘潭县</t>
    </r>
  </si>
  <si>
    <r>
      <rPr>
        <sz val="12"/>
        <rFont val="仿宋_GB2312"/>
        <charset val="134"/>
      </rPr>
      <t>湘潭县莲乡融资担保有限公司</t>
    </r>
  </si>
  <si>
    <t>湘潭县</t>
  </si>
  <si>
    <t>湘潭县莲乡融资担保有限公司</t>
  </si>
  <si>
    <r>
      <rPr>
        <sz val="12"/>
        <rFont val="仿宋_GB2312"/>
        <charset val="134"/>
      </rPr>
      <t>衡阳市</t>
    </r>
  </si>
  <si>
    <r>
      <rPr>
        <b/>
        <sz val="12"/>
        <rFont val="仿宋_GB2312"/>
        <charset val="134"/>
      </rPr>
      <t>衡阳市小计</t>
    </r>
  </si>
  <si>
    <t>衡阳市</t>
  </si>
  <si>
    <t>衡阳市小计</t>
  </si>
  <si>
    <r>
      <rPr>
        <sz val="12"/>
        <rFont val="仿宋_GB2312"/>
        <charset val="134"/>
      </rPr>
      <t>衡阳市本级及所辖区</t>
    </r>
  </si>
  <si>
    <r>
      <rPr>
        <sz val="12"/>
        <rFont val="仿宋_GB2312"/>
        <charset val="134"/>
      </rPr>
      <t>衡阳市融资担保集团有限公司</t>
    </r>
  </si>
  <si>
    <t>衡阳市本级及所辖区</t>
  </si>
  <si>
    <t>衡阳市融资担保集团有限公司</t>
  </si>
  <si>
    <r>
      <rPr>
        <sz val="12"/>
        <rFont val="仿宋_GB2312"/>
        <charset val="134"/>
      </rPr>
      <t>常宁市</t>
    </r>
  </si>
  <si>
    <r>
      <rPr>
        <sz val="12"/>
        <rFont val="仿宋_GB2312"/>
        <charset val="134"/>
      </rPr>
      <t>湖南常宁裕通融资担保有限公司</t>
    </r>
  </si>
  <si>
    <t>常宁市</t>
  </si>
  <si>
    <t>湖南常宁裕通融资担保有限公司</t>
  </si>
  <si>
    <r>
      <rPr>
        <sz val="12"/>
        <rFont val="仿宋_GB2312"/>
        <charset val="134"/>
      </rPr>
      <t>耒阳市</t>
    </r>
  </si>
  <si>
    <r>
      <rPr>
        <sz val="12"/>
        <rFont val="仿宋_GB2312"/>
        <charset val="134"/>
      </rPr>
      <t>耒阳市互惠投融资担保有限公司</t>
    </r>
  </si>
  <si>
    <t>耒阳市</t>
  </si>
  <si>
    <t>耒阳市互惠投融资担保有限公司</t>
  </si>
  <si>
    <r>
      <rPr>
        <sz val="12"/>
        <rFont val="仿宋_GB2312"/>
        <charset val="134"/>
      </rPr>
      <t>邵阳市</t>
    </r>
  </si>
  <si>
    <r>
      <rPr>
        <b/>
        <sz val="12"/>
        <rFont val="仿宋_GB2312"/>
        <charset val="134"/>
      </rPr>
      <t>邵阳市小计</t>
    </r>
  </si>
  <si>
    <t>邵阳市</t>
  </si>
  <si>
    <t>邵阳市小计</t>
  </si>
  <si>
    <r>
      <rPr>
        <sz val="12"/>
        <rFont val="仿宋_GB2312"/>
        <charset val="134"/>
      </rPr>
      <t>邵阳市本级及所辖区</t>
    </r>
  </si>
  <si>
    <r>
      <rPr>
        <sz val="12"/>
        <rFont val="仿宋_GB2312"/>
        <charset val="134"/>
      </rPr>
      <t>邵阳市中小企业融资担保有限责任公司</t>
    </r>
  </si>
  <si>
    <t>邵阳市本级及所辖区</t>
  </si>
  <si>
    <t>邵阳市中小企业融资担保有限责任公司</t>
  </si>
  <si>
    <r>
      <rPr>
        <sz val="12"/>
        <rFont val="仿宋_GB2312"/>
        <charset val="134"/>
      </rPr>
      <t>隆回县</t>
    </r>
  </si>
  <si>
    <r>
      <rPr>
        <sz val="12"/>
        <rFont val="仿宋_GB2312"/>
        <charset val="134"/>
      </rPr>
      <t>隆回县中小企业融资担保有限责任公司</t>
    </r>
  </si>
  <si>
    <t>隆回县</t>
  </si>
  <si>
    <t>隆回县中小企业融资担保有限责任公司</t>
  </si>
  <si>
    <r>
      <rPr>
        <sz val="12"/>
        <rFont val="仿宋_GB2312"/>
        <charset val="134"/>
      </rPr>
      <t>武冈市</t>
    </r>
  </si>
  <si>
    <r>
      <rPr>
        <sz val="12"/>
        <rFont val="仿宋_GB2312"/>
        <charset val="134"/>
      </rPr>
      <t>邵阳云山融资担保有限责任公司</t>
    </r>
  </si>
  <si>
    <t>武冈市</t>
  </si>
  <si>
    <t>邵阳云山融资担保有限责任公司</t>
  </si>
  <si>
    <r>
      <rPr>
        <sz val="12"/>
        <rFont val="仿宋_GB2312"/>
        <charset val="134"/>
      </rPr>
      <t>邵阳县</t>
    </r>
  </si>
  <si>
    <r>
      <rPr>
        <sz val="12"/>
        <rFont val="仿宋_GB2312"/>
        <charset val="134"/>
      </rPr>
      <t>邵阳县中小企业融资担保有限责任公司</t>
    </r>
  </si>
  <si>
    <t>邵阳县</t>
  </si>
  <si>
    <t>邵阳县中小企业融资担保有限责任公司</t>
  </si>
  <si>
    <r>
      <rPr>
        <sz val="12"/>
        <rFont val="仿宋_GB2312"/>
        <charset val="134"/>
      </rPr>
      <t>邵东市</t>
    </r>
  </si>
  <si>
    <r>
      <rPr>
        <sz val="12"/>
        <rFont val="仿宋_GB2312"/>
        <charset val="134"/>
      </rPr>
      <t>邵东市鼎成融资担保有限公司</t>
    </r>
  </si>
  <si>
    <t>邵东市</t>
  </si>
  <si>
    <t>邵东市鼎成融资担保有限公司</t>
  </si>
  <si>
    <r>
      <rPr>
        <sz val="12"/>
        <rFont val="仿宋_GB2312"/>
        <charset val="134"/>
      </rPr>
      <t>岳阳市</t>
    </r>
  </si>
  <si>
    <r>
      <rPr>
        <b/>
        <sz val="12"/>
        <rFont val="仿宋_GB2312"/>
        <charset val="134"/>
      </rPr>
      <t>岳阳市小计</t>
    </r>
  </si>
  <si>
    <t>岳阳市</t>
  </si>
  <si>
    <t>岳阳市小计</t>
  </si>
  <si>
    <r>
      <rPr>
        <sz val="12"/>
        <rFont val="仿宋_GB2312"/>
        <charset val="134"/>
      </rPr>
      <t>岳阳市本级及所辖区</t>
    </r>
  </si>
  <si>
    <r>
      <rPr>
        <b/>
        <sz val="12"/>
        <rFont val="仿宋_GB2312"/>
        <charset val="134"/>
      </rPr>
      <t>岳阳市本级及所辖区小计</t>
    </r>
  </si>
  <si>
    <t>岳阳市本级及所辖区</t>
  </si>
  <si>
    <t>岳阳市本级及所辖区小计</t>
  </si>
  <si>
    <r>
      <rPr>
        <sz val="12"/>
        <rFont val="仿宋_GB2312"/>
        <charset val="134"/>
      </rPr>
      <t>岳阳市融资担保有限责任公司</t>
    </r>
  </si>
  <si>
    <t>岳阳市融资担保有限责任公司</t>
  </si>
  <si>
    <r>
      <rPr>
        <sz val="12"/>
        <rFont val="仿宋_GB2312"/>
        <charset val="134"/>
      </rPr>
      <t>岳阳市小微融资担保有限责任公司</t>
    </r>
  </si>
  <si>
    <t>岳阳市小微融资担保有限责任公司</t>
  </si>
  <si>
    <r>
      <rPr>
        <sz val="12"/>
        <rFont val="仿宋_GB2312"/>
        <charset val="134"/>
      </rPr>
      <t>岳阳市融创融资担保有限公司</t>
    </r>
  </si>
  <si>
    <t>岳阳市融创融资担保有限公司</t>
  </si>
  <si>
    <r>
      <rPr>
        <sz val="12"/>
        <rFont val="仿宋_GB2312"/>
        <charset val="134"/>
      </rPr>
      <t>汨罗市</t>
    </r>
  </si>
  <si>
    <r>
      <rPr>
        <sz val="12"/>
        <rFont val="仿宋_GB2312"/>
        <charset val="134"/>
      </rPr>
      <t>汨罗诚晟融资担保有限公司</t>
    </r>
  </si>
  <si>
    <t>汨罗市</t>
  </si>
  <si>
    <t>汨罗诚晟融资担保有限公司</t>
  </si>
  <si>
    <r>
      <rPr>
        <sz val="12"/>
        <rFont val="仿宋_GB2312"/>
        <charset val="134"/>
      </rPr>
      <t>岳阳县</t>
    </r>
  </si>
  <si>
    <r>
      <rPr>
        <sz val="12"/>
        <rFont val="仿宋_GB2312"/>
        <charset val="134"/>
      </rPr>
      <t>岳阳县中小企业融资担保有限公司</t>
    </r>
  </si>
  <si>
    <t>岳阳县</t>
  </si>
  <si>
    <t>岳阳县中小企业融资担保有限公司</t>
  </si>
  <si>
    <r>
      <rPr>
        <sz val="12"/>
        <rFont val="仿宋_GB2312"/>
        <charset val="134"/>
      </rPr>
      <t>常德市</t>
    </r>
  </si>
  <si>
    <r>
      <rPr>
        <b/>
        <sz val="12"/>
        <rFont val="仿宋_GB2312"/>
        <charset val="134"/>
      </rPr>
      <t>常德市小计</t>
    </r>
  </si>
  <si>
    <t>常德市</t>
  </si>
  <si>
    <t>常德市小计</t>
  </si>
  <si>
    <r>
      <rPr>
        <sz val="12"/>
        <rFont val="仿宋_GB2312"/>
        <charset val="134"/>
      </rPr>
      <t>常德市本级及所辖区</t>
    </r>
  </si>
  <si>
    <r>
      <rPr>
        <b/>
        <sz val="12"/>
        <rFont val="仿宋_GB2312"/>
        <charset val="134"/>
      </rPr>
      <t>常德市本级及所辖区小计</t>
    </r>
  </si>
  <si>
    <t>常德市本级及所辖区</t>
  </si>
  <si>
    <t>常德市本级及所辖区小计</t>
  </si>
  <si>
    <r>
      <rPr>
        <sz val="12"/>
        <rFont val="仿宋_GB2312"/>
        <charset val="134"/>
      </rPr>
      <t>常德财鑫融资担保有限公司</t>
    </r>
  </si>
  <si>
    <t>常德财鑫融资担保有限公司</t>
  </si>
  <si>
    <r>
      <rPr>
        <sz val="12"/>
        <rFont val="仿宋_GB2312"/>
        <charset val="134"/>
      </rPr>
      <t>常德财科融资担保有限公司</t>
    </r>
  </si>
  <si>
    <t>常德财科融资担保有限公司</t>
  </si>
  <si>
    <r>
      <rPr>
        <sz val="12"/>
        <rFont val="仿宋_GB2312"/>
        <charset val="134"/>
      </rPr>
      <t>常德市善德融资担保有限公司</t>
    </r>
  </si>
  <si>
    <t>常德市善德融资担保有限公司</t>
  </si>
  <si>
    <r>
      <rPr>
        <sz val="12"/>
        <rFont val="仿宋_GB2312"/>
        <charset val="134"/>
      </rPr>
      <t>湖南德诚融资担保有限公司</t>
    </r>
  </si>
  <si>
    <t>湖南德诚融资担保有限公司</t>
  </si>
  <si>
    <r>
      <rPr>
        <sz val="12"/>
        <rFont val="仿宋_GB2312"/>
        <charset val="134"/>
      </rPr>
      <t>常德美源融资担保有限责任公司</t>
    </r>
  </si>
  <si>
    <t>常德美源融资担保有限责任公司</t>
  </si>
  <si>
    <r>
      <rPr>
        <sz val="12"/>
        <rFont val="仿宋_GB2312"/>
        <charset val="134"/>
      </rPr>
      <t>桃源县</t>
    </r>
  </si>
  <si>
    <r>
      <rPr>
        <sz val="12"/>
        <rFont val="仿宋_GB2312"/>
        <charset val="134"/>
      </rPr>
      <t>桃源县惠民中小企业融资担保有限公司</t>
    </r>
  </si>
  <si>
    <t>桃源县</t>
  </si>
  <si>
    <t>桃源县惠民中小企业融资担保有限公司</t>
  </si>
  <si>
    <r>
      <rPr>
        <sz val="12"/>
        <rFont val="仿宋_GB2312"/>
        <charset val="134"/>
      </rPr>
      <t>张家界市</t>
    </r>
  </si>
  <si>
    <r>
      <rPr>
        <b/>
        <sz val="12"/>
        <rFont val="仿宋_GB2312"/>
        <charset val="134"/>
      </rPr>
      <t>张家界市小计</t>
    </r>
  </si>
  <si>
    <t>张家界市</t>
  </si>
  <si>
    <t>张家界市小计</t>
  </si>
  <si>
    <r>
      <rPr>
        <sz val="12"/>
        <rFont val="仿宋_GB2312"/>
        <charset val="134"/>
      </rPr>
      <t>张家界市本级及所辖区</t>
    </r>
  </si>
  <si>
    <r>
      <rPr>
        <b/>
        <sz val="12"/>
        <rFont val="仿宋_GB2312"/>
        <charset val="134"/>
      </rPr>
      <t>张家界市本级及所辖区小计</t>
    </r>
  </si>
  <si>
    <t>张家界市本级及所辖区</t>
  </si>
  <si>
    <t>张家界市本级及所辖区小计</t>
  </si>
  <si>
    <r>
      <rPr>
        <sz val="12"/>
        <rFont val="仿宋_GB2312"/>
        <charset val="134"/>
      </rPr>
      <t>张家界市中小企业融资担保有限公司</t>
    </r>
  </si>
  <si>
    <t>张家界市中小企业融资担保有限公司</t>
  </si>
  <si>
    <r>
      <rPr>
        <sz val="12"/>
        <rFont val="仿宋_GB2312"/>
        <charset val="134"/>
      </rPr>
      <t>张家界市融资担保集团有限公司</t>
    </r>
  </si>
  <si>
    <t>张家界市融资担保集团有限公司</t>
  </si>
  <si>
    <r>
      <rPr>
        <sz val="12"/>
        <rFont val="仿宋_GB2312"/>
        <charset val="134"/>
      </rPr>
      <t>张家界经济发展融资担保有限公司</t>
    </r>
  </si>
  <si>
    <t>张家界经济发展融资担保有限公司</t>
  </si>
  <si>
    <r>
      <rPr>
        <sz val="12"/>
        <rFont val="仿宋_GB2312"/>
        <charset val="134"/>
      </rPr>
      <t>益阳市</t>
    </r>
  </si>
  <si>
    <r>
      <rPr>
        <b/>
        <sz val="12"/>
        <rFont val="仿宋_GB2312"/>
        <charset val="134"/>
      </rPr>
      <t>益阳市小计</t>
    </r>
  </si>
  <si>
    <t>益阳市</t>
  </si>
  <si>
    <t>益阳市小计</t>
  </si>
  <si>
    <t>益阳市本级及所辖区</t>
  </si>
  <si>
    <t>益阳市融资担保有限责任公司</t>
  </si>
  <si>
    <t>安化县</t>
  </si>
  <si>
    <t>湖南梅山融资担保有限责任公司</t>
  </si>
  <si>
    <r>
      <rPr>
        <sz val="12"/>
        <rFont val="仿宋_GB2312"/>
        <charset val="134"/>
      </rPr>
      <t>永州市</t>
    </r>
  </si>
  <si>
    <r>
      <rPr>
        <b/>
        <sz val="12"/>
        <rFont val="仿宋_GB2312"/>
        <charset val="134"/>
      </rPr>
      <t>永州市小计</t>
    </r>
  </si>
  <si>
    <t>永州市</t>
  </si>
  <si>
    <t>永州市小计</t>
  </si>
  <si>
    <r>
      <rPr>
        <sz val="12"/>
        <rFont val="仿宋_GB2312"/>
        <charset val="134"/>
      </rPr>
      <t>永州市本级及所辖区</t>
    </r>
  </si>
  <si>
    <r>
      <rPr>
        <sz val="12"/>
        <rFont val="仿宋_GB2312"/>
        <charset val="134"/>
      </rPr>
      <t>永州市潇湘融资担保有限公司</t>
    </r>
  </si>
  <si>
    <t>永州市本级及所辖区</t>
  </si>
  <si>
    <t>永州市潇湘融资担保有限公司</t>
  </si>
  <si>
    <r>
      <rPr>
        <sz val="12"/>
        <rFont val="仿宋_GB2312"/>
        <charset val="134"/>
      </rPr>
      <t>宁远县</t>
    </r>
  </si>
  <si>
    <r>
      <rPr>
        <sz val="12"/>
        <rFont val="仿宋_GB2312"/>
        <charset val="134"/>
      </rPr>
      <t>宁远县中小微企业融资担保有限公司</t>
    </r>
  </si>
  <si>
    <t>宁远县</t>
  </si>
  <si>
    <t>宁远县中小微企业融资担保有限公司</t>
  </si>
  <si>
    <r>
      <rPr>
        <sz val="12"/>
        <rFont val="仿宋_GB2312"/>
        <charset val="134"/>
      </rPr>
      <t>蓝山县</t>
    </r>
  </si>
  <si>
    <r>
      <rPr>
        <sz val="12"/>
        <rFont val="仿宋_GB2312"/>
        <charset val="134"/>
      </rPr>
      <t>蓝山县财信融资担保有限公司</t>
    </r>
  </si>
  <si>
    <t>蓝山县</t>
  </si>
  <si>
    <t>蓝山县财信融资担保有限公司</t>
  </si>
  <si>
    <r>
      <rPr>
        <sz val="12"/>
        <rFont val="仿宋_GB2312"/>
        <charset val="134"/>
      </rPr>
      <t>祁阳市</t>
    </r>
  </si>
  <si>
    <r>
      <rPr>
        <sz val="12"/>
        <rFont val="仿宋_GB2312"/>
        <charset val="134"/>
      </rPr>
      <t>祁阳市融资担保有限公司</t>
    </r>
  </si>
  <si>
    <t>祁阳县</t>
  </si>
  <si>
    <t>祁阳市融资担保有限公司</t>
  </si>
  <si>
    <r>
      <rPr>
        <sz val="12"/>
        <rFont val="仿宋_GB2312"/>
        <charset val="134"/>
      </rPr>
      <t>郴州市</t>
    </r>
  </si>
  <si>
    <r>
      <rPr>
        <b/>
        <sz val="12"/>
        <rFont val="仿宋_GB2312"/>
        <charset val="134"/>
      </rPr>
      <t>郴州市小计</t>
    </r>
  </si>
  <si>
    <t>郴州市</t>
  </si>
  <si>
    <t>郴州市小计</t>
  </si>
  <si>
    <r>
      <rPr>
        <sz val="12"/>
        <rFont val="仿宋_GB2312"/>
        <charset val="134"/>
      </rPr>
      <t>郴州市本级及所辖区</t>
    </r>
  </si>
  <si>
    <r>
      <rPr>
        <sz val="12"/>
        <rFont val="仿宋_GB2312"/>
        <charset val="134"/>
      </rPr>
      <t>郴州市中小企业融资担保有限公司</t>
    </r>
  </si>
  <si>
    <t>郴州市本级及所辖区</t>
  </si>
  <si>
    <t>郴州市中小企业融资担保有限公司</t>
  </si>
  <si>
    <r>
      <rPr>
        <sz val="12"/>
        <rFont val="仿宋_GB2312"/>
        <charset val="134"/>
      </rPr>
      <t>嘉禾县</t>
    </r>
  </si>
  <si>
    <r>
      <rPr>
        <sz val="12"/>
        <rFont val="仿宋_GB2312"/>
        <charset val="134"/>
      </rPr>
      <t>嘉禾嘉盛融资担保有限责任公司</t>
    </r>
  </si>
  <si>
    <t>嘉禾县</t>
  </si>
  <si>
    <t>嘉禾嘉盛融资担保有限责任公司</t>
  </si>
  <si>
    <r>
      <rPr>
        <sz val="12"/>
        <rFont val="仿宋_GB2312"/>
        <charset val="134"/>
      </rPr>
      <t>娄底市</t>
    </r>
  </si>
  <si>
    <r>
      <rPr>
        <b/>
        <sz val="12"/>
        <rFont val="仿宋_GB2312"/>
        <charset val="134"/>
      </rPr>
      <t>娄底市小计</t>
    </r>
  </si>
  <si>
    <t>娄底市</t>
  </si>
  <si>
    <t>娄底市小计</t>
  </si>
  <si>
    <r>
      <rPr>
        <sz val="12"/>
        <rFont val="仿宋_GB2312"/>
        <charset val="134"/>
      </rPr>
      <t>娄底市本级及所辖区</t>
    </r>
  </si>
  <si>
    <r>
      <rPr>
        <sz val="12"/>
        <rFont val="仿宋_GB2312"/>
        <charset val="134"/>
      </rPr>
      <t>娄底市兴娄融资担保有限公司</t>
    </r>
  </si>
  <si>
    <t>娄底市本级及所辖区</t>
  </si>
  <si>
    <t>娄底市兴娄融资担保有限公司</t>
  </si>
  <si>
    <r>
      <rPr>
        <sz val="12"/>
        <rFont val="仿宋_GB2312"/>
        <charset val="134"/>
      </rPr>
      <t>怀化市</t>
    </r>
  </si>
  <si>
    <r>
      <rPr>
        <b/>
        <sz val="12"/>
        <rFont val="仿宋_GB2312"/>
        <charset val="134"/>
      </rPr>
      <t>怀化市小计</t>
    </r>
  </si>
  <si>
    <t>怀化市</t>
  </si>
  <si>
    <t>怀化市小计</t>
  </si>
  <si>
    <r>
      <rPr>
        <sz val="12"/>
        <rFont val="仿宋_GB2312"/>
        <charset val="134"/>
      </rPr>
      <t>怀化市本级及所辖区</t>
    </r>
  </si>
  <si>
    <r>
      <rPr>
        <b/>
        <sz val="12"/>
        <rFont val="仿宋_GB2312"/>
        <charset val="134"/>
      </rPr>
      <t>怀化市本级及所辖区小计</t>
    </r>
  </si>
  <si>
    <t>怀化市本级及所辖区</t>
  </si>
  <si>
    <t>怀化市本级及所辖区小计</t>
  </si>
  <si>
    <r>
      <rPr>
        <sz val="12"/>
        <rFont val="仿宋_GB2312"/>
        <charset val="134"/>
      </rPr>
      <t>怀化市财信融资担保有限责任公司</t>
    </r>
  </si>
  <si>
    <t>怀化市财信融资担保有限责任公司</t>
  </si>
  <si>
    <r>
      <rPr>
        <sz val="12"/>
        <rFont val="仿宋_GB2312"/>
        <charset val="134"/>
      </rPr>
      <t>湖南众诺融资担保有限公司</t>
    </r>
  </si>
  <si>
    <t>湖南众诺融资担保有限公司</t>
  </si>
  <si>
    <r>
      <rPr>
        <sz val="12"/>
        <rFont val="仿宋_GB2312"/>
        <charset val="134"/>
      </rPr>
      <t>怀化市中小企业融资担保有限公司</t>
    </r>
  </si>
  <si>
    <t>怀化市中小企业融资担保有限公司</t>
  </si>
  <si>
    <r>
      <rPr>
        <sz val="12"/>
        <rFont val="仿宋_GB2312"/>
        <charset val="134"/>
      </rPr>
      <t>湘西州</t>
    </r>
  </si>
  <si>
    <r>
      <rPr>
        <b/>
        <sz val="12"/>
        <rFont val="仿宋_GB2312"/>
        <charset val="134"/>
      </rPr>
      <t>湘西州小计</t>
    </r>
  </si>
  <si>
    <t>湘西州</t>
  </si>
  <si>
    <t>湘西州小计</t>
  </si>
  <si>
    <r>
      <rPr>
        <sz val="12"/>
        <rFont val="仿宋_GB2312"/>
        <charset val="134"/>
      </rPr>
      <t>州本级</t>
    </r>
  </si>
  <si>
    <r>
      <rPr>
        <sz val="12"/>
        <rFont val="仿宋_GB2312"/>
        <charset val="134"/>
      </rPr>
      <t>湘西融资担保有限责任公司</t>
    </r>
  </si>
  <si>
    <t>州本级</t>
  </si>
  <si>
    <t>湘西融资担保有限责任公司</t>
  </si>
  <si>
    <r>
      <rPr>
        <sz val="12"/>
        <rFont val="仿宋_GB2312"/>
        <charset val="134"/>
      </rPr>
      <t>花垣县</t>
    </r>
  </si>
  <si>
    <r>
      <rPr>
        <sz val="12"/>
        <rFont val="仿宋_GB2312"/>
        <charset val="134"/>
      </rPr>
      <t>花垣县十八洞融资担保有限责任公司</t>
    </r>
  </si>
  <si>
    <t>花垣县</t>
  </si>
  <si>
    <t>花垣县十八洞融资担保有限责任公司</t>
  </si>
  <si>
    <t>附件1</t>
  </si>
  <si>
    <t>2023年融资（再）担保保费补贴和风险补偿资结算及降费奖补资金分配总表</t>
  </si>
  <si>
    <t>单位：万元</t>
  </si>
  <si>
    <t>结算2023年融资担保保费补贴和风险补偿资金</t>
  </si>
  <si>
    <t>统筹分配中央降费奖补资金</t>
  </si>
  <si>
    <t>本次下达资金</t>
  </si>
  <si>
    <t>2023年应安排资金</t>
  </si>
  <si>
    <t>2023年已预拨资金</t>
  </si>
  <si>
    <t>追补2023年缺口资金</t>
  </si>
  <si>
    <t>省委金融办审核应结算2023年度保费补贴和代偿补偿资金</t>
  </si>
  <si>
    <t>湘财金指〔2022〕30号、湘财金指〔2023〕5号、湘财金指〔2023〕18号</t>
  </si>
  <si>
    <t>小计</t>
  </si>
  <si>
    <t>截至2023年末追回代偿资金应返还省级部分资金（湘再担保〔2023〕32号、湘再担保〔2024〕42号）</t>
  </si>
  <si>
    <t>本次下达省级资金</t>
  </si>
  <si>
    <t>中央资金</t>
  </si>
  <si>
    <t>行号</t>
  </si>
  <si>
    <t>3=1-2</t>
  </si>
  <si>
    <t>5=3-4</t>
  </si>
  <si>
    <t>7=5+6</t>
  </si>
  <si>
    <t>湖南省科技融资担保有限公司</t>
  </si>
  <si>
    <t>湖南省农业信贷融资担保有限公司</t>
  </si>
  <si>
    <t>湖南友阿融资担保有限公司</t>
  </si>
  <si>
    <t>邵阳市融资担保有限公司</t>
  </si>
  <si>
    <t>洞口县</t>
  </si>
  <si>
    <t>洞口县中小企业融资担保有限责任公司</t>
  </si>
  <si>
    <t>祁阳市</t>
  </si>
  <si>
    <t>江华瑶族自治县</t>
  </si>
  <si>
    <t>江华华信融资担保有限公司</t>
  </si>
  <si>
    <t>附件2</t>
  </si>
  <si>
    <t>全省政策性融资（再）担保保费补贴资金结算明细表</t>
  </si>
  <si>
    <r>
      <rPr>
        <sz val="12"/>
        <rFont val="黑体"/>
        <charset val="134"/>
      </rPr>
      <t>结算</t>
    </r>
    <r>
      <rPr>
        <sz val="12"/>
        <rFont val="Times New Roman"/>
        <charset val="134"/>
      </rPr>
      <t>2023</t>
    </r>
    <r>
      <rPr>
        <sz val="12"/>
        <rFont val="黑体"/>
        <charset val="134"/>
      </rPr>
      <t>年保费补贴资金情况</t>
    </r>
  </si>
  <si>
    <t>备注</t>
  </si>
  <si>
    <t>应结算2023年担保费、再担保费补贴资金            （省委金融办审核结果）</t>
  </si>
  <si>
    <r>
      <rPr>
        <sz val="11"/>
        <rFont val="黑体"/>
        <charset val="134"/>
      </rPr>
      <t>已预拨</t>
    </r>
    <r>
      <rPr>
        <sz val="11"/>
        <rFont val="Times New Roman"/>
        <charset val="134"/>
      </rPr>
      <t>2023</t>
    </r>
    <r>
      <rPr>
        <sz val="11"/>
        <rFont val="黑体"/>
        <charset val="134"/>
      </rPr>
      <t>年担保费、再担保费补贴资金</t>
    </r>
  </si>
  <si>
    <r>
      <rPr>
        <sz val="11"/>
        <rFont val="黑体"/>
        <charset val="134"/>
      </rPr>
      <t>本次结算下达</t>
    </r>
    <r>
      <rPr>
        <sz val="11"/>
        <rFont val="Times New Roman"/>
        <charset val="134"/>
      </rPr>
      <t>2023</t>
    </r>
    <r>
      <rPr>
        <sz val="11"/>
        <rFont val="黑体"/>
        <charset val="134"/>
      </rPr>
      <t>年缺口资金（负数为扣减结余资金）</t>
    </r>
  </si>
  <si>
    <r>
      <rPr>
        <sz val="11"/>
        <rFont val="Times New Roman"/>
        <charset val="134"/>
      </rPr>
      <t>1-3</t>
    </r>
    <r>
      <rPr>
        <sz val="11"/>
        <rFont val="黑体"/>
        <charset val="134"/>
      </rPr>
      <t>月</t>
    </r>
  </si>
  <si>
    <r>
      <rPr>
        <sz val="11"/>
        <rFont val="Times New Roman"/>
        <charset val="134"/>
      </rPr>
      <t>4-6</t>
    </r>
    <r>
      <rPr>
        <sz val="11"/>
        <rFont val="黑体"/>
        <charset val="134"/>
      </rPr>
      <t>月</t>
    </r>
  </si>
  <si>
    <r>
      <rPr>
        <sz val="11"/>
        <rFont val="Times New Roman"/>
        <charset val="134"/>
      </rPr>
      <t>7-9</t>
    </r>
    <r>
      <rPr>
        <sz val="11"/>
        <rFont val="黑体"/>
        <charset val="134"/>
      </rPr>
      <t>月</t>
    </r>
  </si>
  <si>
    <r>
      <rPr>
        <sz val="11"/>
        <rFont val="Times New Roman"/>
        <charset val="134"/>
      </rPr>
      <t>10-12</t>
    </r>
    <r>
      <rPr>
        <sz val="11"/>
        <rFont val="黑体"/>
        <charset val="134"/>
      </rPr>
      <t>月</t>
    </r>
  </si>
  <si>
    <r>
      <rPr>
        <sz val="11"/>
        <rFont val="黑体"/>
        <charset val="134"/>
      </rPr>
      <t>湘财金指   〔</t>
    </r>
    <r>
      <rPr>
        <sz val="11"/>
        <rFont val="Times New Roman"/>
        <charset val="134"/>
      </rPr>
      <t>2022</t>
    </r>
    <r>
      <rPr>
        <sz val="11"/>
        <rFont val="黑体"/>
        <charset val="134"/>
      </rPr>
      <t>〕</t>
    </r>
    <r>
      <rPr>
        <sz val="11"/>
        <rFont val="Times New Roman"/>
        <charset val="134"/>
      </rPr>
      <t>30</t>
    </r>
    <r>
      <rPr>
        <sz val="11"/>
        <rFont val="黑体"/>
        <charset val="134"/>
      </rPr>
      <t>号</t>
    </r>
  </si>
  <si>
    <r>
      <rPr>
        <sz val="11"/>
        <rFont val="黑体"/>
        <charset val="134"/>
      </rPr>
      <t>湘财金指〔</t>
    </r>
    <r>
      <rPr>
        <sz val="11"/>
        <rFont val="Times New Roman"/>
        <charset val="134"/>
      </rPr>
      <t>2023</t>
    </r>
    <r>
      <rPr>
        <sz val="11"/>
        <rFont val="黑体"/>
        <charset val="134"/>
      </rPr>
      <t>〕</t>
    </r>
    <r>
      <rPr>
        <sz val="11"/>
        <rFont val="Times New Roman"/>
        <charset val="134"/>
      </rPr>
      <t>5</t>
    </r>
    <r>
      <rPr>
        <sz val="11"/>
        <rFont val="黑体"/>
        <charset val="134"/>
      </rPr>
      <t>号</t>
    </r>
  </si>
  <si>
    <r>
      <rPr>
        <sz val="11"/>
        <rFont val="黑体"/>
        <charset val="134"/>
      </rPr>
      <t>湘财金指    〔</t>
    </r>
    <r>
      <rPr>
        <sz val="11"/>
        <rFont val="Times New Roman"/>
        <charset val="134"/>
      </rPr>
      <t>2023</t>
    </r>
    <r>
      <rPr>
        <sz val="11"/>
        <rFont val="黑体"/>
        <charset val="134"/>
      </rPr>
      <t>〕</t>
    </r>
    <r>
      <rPr>
        <sz val="11"/>
        <rFont val="Times New Roman"/>
        <charset val="134"/>
      </rPr>
      <t>18</t>
    </r>
    <r>
      <rPr>
        <sz val="11"/>
        <rFont val="黑体"/>
        <charset val="134"/>
      </rPr>
      <t>号</t>
    </r>
  </si>
  <si>
    <t>实际下达资金</t>
  </si>
  <si>
    <t>追补2022年保费补贴</t>
  </si>
  <si>
    <t>预拨2023年保费补贴资金</t>
  </si>
  <si>
    <t>1=2+3+4+5</t>
  </si>
  <si>
    <t>6=7+10+11</t>
  </si>
  <si>
    <t>10=8-9</t>
  </si>
  <si>
    <t>10=1-6</t>
  </si>
  <si>
    <t>合计</t>
  </si>
  <si>
    <r>
      <rPr>
        <sz val="10"/>
        <rFont val="宋体"/>
        <charset val="134"/>
      </rPr>
      <t>含银担普惠信用贷分险服务费</t>
    </r>
    <r>
      <rPr>
        <sz val="10"/>
        <rFont val="Times New Roman"/>
        <charset val="134"/>
      </rPr>
      <t>(2022</t>
    </r>
    <r>
      <rPr>
        <sz val="10"/>
        <rFont val="宋体"/>
        <charset val="134"/>
      </rPr>
      <t>年三季度至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年四季度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累计确认金额</t>
    </r>
    <r>
      <rPr>
        <sz val="10"/>
        <rFont val="Times New Roman"/>
        <charset val="134"/>
      </rPr>
      <t>1761.34</t>
    </r>
    <r>
      <rPr>
        <sz val="10"/>
        <rFont val="宋体"/>
        <charset val="134"/>
      </rPr>
      <t>万元。</t>
    </r>
  </si>
  <si>
    <r>
      <rPr>
        <sz val="10"/>
        <rFont val="宋体"/>
        <charset val="134"/>
      </rPr>
      <t>原湖南经济建设融资担保有限公司（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年更名）</t>
    </r>
  </si>
  <si>
    <t>原邵阳市中小企业融资担保有限责任公司</t>
  </si>
  <si>
    <t>江华县</t>
  </si>
  <si>
    <t>附件3</t>
  </si>
  <si>
    <t>全省融资（再）担保风险代偿补偿资金结算明细表</t>
  </si>
  <si>
    <r>
      <rPr>
        <sz val="16"/>
        <rFont val="黑体"/>
        <charset val="134"/>
      </rPr>
      <t>单位</t>
    </r>
  </si>
  <si>
    <r>
      <rPr>
        <sz val="16"/>
        <rFont val="黑体"/>
        <charset val="134"/>
      </rPr>
      <t>机构名称</t>
    </r>
  </si>
  <si>
    <r>
      <rPr>
        <sz val="16"/>
        <rFont val="黑体"/>
        <charset val="134"/>
      </rPr>
      <t>结算</t>
    </r>
    <r>
      <rPr>
        <sz val="16"/>
        <rFont val="Times New Roman"/>
        <charset val="134"/>
      </rPr>
      <t>2023</t>
    </r>
    <r>
      <rPr>
        <sz val="16"/>
        <rFont val="黑体"/>
        <charset val="134"/>
      </rPr>
      <t>年代偿补偿资金情况</t>
    </r>
  </si>
  <si>
    <r>
      <rPr>
        <sz val="16"/>
        <rFont val="黑体"/>
        <charset val="134"/>
      </rPr>
      <t>本次下达合计</t>
    </r>
  </si>
  <si>
    <r>
      <rPr>
        <sz val="16"/>
        <rFont val="黑体"/>
        <charset val="134"/>
      </rPr>
      <t>备注</t>
    </r>
  </si>
  <si>
    <t xml:space="preserve">2023年应结算代偿补偿金额 </t>
  </si>
  <si>
    <t>已预拨2023年代偿补偿资金金额</t>
  </si>
  <si>
    <t>2023年代偿补偿缺口资金</t>
  </si>
  <si>
    <t>追补2023年代偿补偿缺口资金</t>
  </si>
  <si>
    <r>
      <rPr>
        <b/>
        <sz val="12"/>
        <rFont val="黑体"/>
        <charset val="134"/>
      </rPr>
      <t>小计</t>
    </r>
  </si>
  <si>
    <r>
      <rPr>
        <sz val="12"/>
        <rFont val="Times New Roman"/>
        <charset val="134"/>
      </rPr>
      <t>1-3</t>
    </r>
    <r>
      <rPr>
        <sz val="12"/>
        <rFont val="黑体"/>
        <charset val="134"/>
      </rPr>
      <t>月</t>
    </r>
  </si>
  <si>
    <r>
      <rPr>
        <sz val="12"/>
        <rFont val="Times New Roman"/>
        <charset val="134"/>
      </rPr>
      <t>4-6</t>
    </r>
    <r>
      <rPr>
        <sz val="12"/>
        <rFont val="黑体"/>
        <charset val="134"/>
      </rPr>
      <t>月</t>
    </r>
  </si>
  <si>
    <r>
      <rPr>
        <sz val="12"/>
        <rFont val="Times New Roman"/>
        <charset val="134"/>
      </rPr>
      <t>7-9</t>
    </r>
    <r>
      <rPr>
        <sz val="12"/>
        <rFont val="黑体"/>
        <charset val="134"/>
      </rPr>
      <t>月</t>
    </r>
  </si>
  <si>
    <r>
      <rPr>
        <sz val="12"/>
        <rFont val="Times New Roman"/>
        <charset val="134"/>
      </rPr>
      <t>10-12</t>
    </r>
    <r>
      <rPr>
        <sz val="12"/>
        <rFont val="黑体"/>
        <charset val="134"/>
      </rPr>
      <t>月</t>
    </r>
  </si>
  <si>
    <r>
      <rPr>
        <sz val="12"/>
        <rFont val="黑体"/>
        <charset val="134"/>
      </rPr>
      <t>湘财金指〔</t>
    </r>
    <r>
      <rPr>
        <sz val="12"/>
        <rFont val="Times New Roman"/>
        <charset val="134"/>
      </rPr>
      <t>2022</t>
    </r>
    <r>
      <rPr>
        <sz val="12"/>
        <rFont val="黑体"/>
        <charset val="134"/>
      </rPr>
      <t>〕</t>
    </r>
    <r>
      <rPr>
        <sz val="12"/>
        <rFont val="Times New Roman"/>
        <charset val="134"/>
      </rPr>
      <t>30</t>
    </r>
    <r>
      <rPr>
        <sz val="12"/>
        <rFont val="黑体"/>
        <charset val="134"/>
      </rPr>
      <t>号</t>
    </r>
  </si>
  <si>
    <r>
      <rPr>
        <sz val="12"/>
        <rFont val="黑体"/>
        <charset val="134"/>
      </rPr>
      <t>湘财金指〔</t>
    </r>
    <r>
      <rPr>
        <sz val="12"/>
        <rFont val="Times New Roman"/>
        <charset val="134"/>
      </rPr>
      <t>2023</t>
    </r>
    <r>
      <rPr>
        <sz val="12"/>
        <rFont val="黑体"/>
        <charset val="134"/>
      </rPr>
      <t>〕</t>
    </r>
    <r>
      <rPr>
        <sz val="12"/>
        <rFont val="Times New Roman"/>
        <charset val="134"/>
      </rPr>
      <t>5</t>
    </r>
    <r>
      <rPr>
        <sz val="12"/>
        <rFont val="黑体"/>
        <charset val="134"/>
      </rPr>
      <t>号</t>
    </r>
  </si>
  <si>
    <r>
      <rPr>
        <sz val="12"/>
        <rFont val="黑体"/>
        <charset val="134"/>
      </rPr>
      <t>湘财金指〔</t>
    </r>
    <r>
      <rPr>
        <sz val="12"/>
        <rFont val="Times New Roman"/>
        <charset val="134"/>
      </rPr>
      <t>2023</t>
    </r>
    <r>
      <rPr>
        <sz val="12"/>
        <rFont val="黑体"/>
        <charset val="134"/>
      </rPr>
      <t>〕</t>
    </r>
    <r>
      <rPr>
        <sz val="12"/>
        <rFont val="Times New Roman"/>
        <charset val="134"/>
      </rPr>
      <t>18</t>
    </r>
    <r>
      <rPr>
        <sz val="12"/>
        <rFont val="黑体"/>
        <charset val="134"/>
      </rPr>
      <t>号</t>
    </r>
  </si>
  <si>
    <r>
      <rPr>
        <b/>
        <sz val="12"/>
        <color theme="1"/>
        <rFont val="黑体"/>
        <charset val="134"/>
      </rPr>
      <t>小计</t>
    </r>
  </si>
  <si>
    <r>
      <rPr>
        <sz val="11"/>
        <rFont val="黑体"/>
        <charset val="134"/>
      </rPr>
      <t>截至</t>
    </r>
    <r>
      <rPr>
        <sz val="11"/>
        <rFont val="Times New Roman"/>
        <charset val="134"/>
      </rPr>
      <t>2023</t>
    </r>
    <r>
      <rPr>
        <sz val="11"/>
        <rFont val="黑体"/>
        <charset val="134"/>
      </rPr>
      <t>年末追回代偿资金应返还省级部分资金（湘再担保〔</t>
    </r>
    <r>
      <rPr>
        <sz val="11"/>
        <rFont val="Times New Roman"/>
        <charset val="134"/>
      </rPr>
      <t>2023</t>
    </r>
    <r>
      <rPr>
        <sz val="11"/>
        <rFont val="黑体"/>
        <charset val="134"/>
      </rPr>
      <t>〕</t>
    </r>
    <r>
      <rPr>
        <sz val="11"/>
        <rFont val="Times New Roman"/>
        <charset val="134"/>
      </rPr>
      <t>32</t>
    </r>
    <r>
      <rPr>
        <sz val="11"/>
        <rFont val="黑体"/>
        <charset val="134"/>
      </rPr>
      <t>号、湘再担保〔</t>
    </r>
    <r>
      <rPr>
        <sz val="11"/>
        <rFont val="Times New Roman"/>
        <charset val="134"/>
      </rPr>
      <t>2024</t>
    </r>
    <r>
      <rPr>
        <sz val="11"/>
        <rFont val="黑体"/>
        <charset val="134"/>
      </rPr>
      <t>〕</t>
    </r>
    <r>
      <rPr>
        <sz val="11"/>
        <rFont val="Times New Roman"/>
        <charset val="134"/>
      </rPr>
      <t>42</t>
    </r>
    <r>
      <rPr>
        <sz val="11"/>
        <rFont val="黑体"/>
        <charset val="134"/>
      </rPr>
      <t>号）</t>
    </r>
  </si>
  <si>
    <t>6=7+8+9</t>
  </si>
  <si>
    <t>11=10</t>
  </si>
  <si>
    <t>13=11-12</t>
  </si>
  <si>
    <t>14=13</t>
  </si>
  <si>
    <r>
      <rPr>
        <sz val="11"/>
        <rFont val="仿宋_GB2312"/>
        <charset val="134"/>
      </rPr>
      <t>截至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年末追回代偿资金应返还省级部分资金</t>
    </r>
    <r>
      <rPr>
        <sz val="11"/>
        <rFont val="Times New Roman"/>
        <charset val="134"/>
      </rPr>
      <t>226.53</t>
    </r>
    <r>
      <rPr>
        <sz val="11"/>
        <rFont val="仿宋_GB2312"/>
        <charset val="134"/>
      </rPr>
      <t>万元（湘再担保〔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〕</t>
    </r>
    <r>
      <rPr>
        <sz val="11"/>
        <rFont val="Times New Roman"/>
        <charset val="134"/>
      </rPr>
      <t>32</t>
    </r>
    <r>
      <rPr>
        <sz val="11"/>
        <rFont val="仿宋_GB2312"/>
        <charset val="134"/>
      </rPr>
      <t>号、湘再担保〔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〕</t>
    </r>
    <r>
      <rPr>
        <sz val="11"/>
        <rFont val="Times New Roman"/>
        <charset val="134"/>
      </rPr>
      <t>42</t>
    </r>
    <r>
      <rPr>
        <sz val="11"/>
        <rFont val="仿宋_GB2312"/>
        <charset val="134"/>
      </rPr>
      <t>号），由省再担保公司直接使用。</t>
    </r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</si>
</sst>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177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178" formatCode="0.00_ "/>
    <numFmt numFmtId="43" formatCode="_ * #,##0.00_ ;_ * \-#,##0.00_ ;_ * &quot;-&quot;??_ ;_ @_ "/>
  </numFmts>
  <fonts count="56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4"/>
      <name val="Times New Roman"/>
      <charset val="134"/>
    </font>
    <font>
      <sz val="14"/>
      <name val="宋体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14"/>
      <name val="黑体"/>
      <charset val="134"/>
    </font>
    <font>
      <b/>
      <sz val="12"/>
      <name val="Times New Roman"/>
      <charset val="134"/>
    </font>
    <font>
      <sz val="16"/>
      <name val="仿宋_GB2312"/>
      <charset val="134"/>
    </font>
    <font>
      <b/>
      <sz val="16"/>
      <name val="Times New Roman"/>
      <charset val="134"/>
    </font>
    <font>
      <sz val="14"/>
      <color theme="1"/>
      <name val="黑体"/>
      <charset val="134"/>
    </font>
    <font>
      <b/>
      <sz val="12"/>
      <color theme="1"/>
      <name val="Times New Roman"/>
      <charset val="134"/>
    </font>
    <font>
      <sz val="11"/>
      <name val="黑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b/>
      <sz val="10"/>
      <name val="Times New Roman"/>
      <charset val="134"/>
    </font>
    <font>
      <b/>
      <sz val="12"/>
      <name val="仿宋_GB2312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11"/>
      <name val="Times New Roman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黑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8" fillId="6" borderId="18" applyNumberFormat="0" applyAlignment="0" applyProtection="0">
      <alignment vertical="center"/>
    </xf>
    <xf numFmtId="0" fontId="45" fillId="19" borderId="20" applyNumberFormat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0" fillId="6" borderId="21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6" fillId="20" borderId="21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8" fontId="6" fillId="0" borderId="0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8" fontId="9" fillId="0" borderId="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8" fontId="11" fillId="0" borderId="7" xfId="0" applyNumberFormat="1" applyFont="1" applyFill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176" fontId="15" fillId="0" borderId="7" xfId="0" applyNumberFormat="1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7" fillId="0" borderId="10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7" fontId="16" fillId="0" borderId="7" xfId="0" applyNumberFormat="1" applyFont="1" applyFill="1" applyBorder="1" applyAlignment="1">
      <alignment horizontal="justify" vertical="center" wrapText="1"/>
    </xf>
    <xf numFmtId="0" fontId="17" fillId="0" borderId="0" xfId="0" applyFont="1">
      <alignment vertical="center"/>
    </xf>
    <xf numFmtId="178" fontId="17" fillId="0" borderId="0" xfId="0" applyNumberFormat="1" applyFont="1" applyFill="1">
      <alignment vertical="center"/>
    </xf>
    <xf numFmtId="177" fontId="17" fillId="0" borderId="0" xfId="0" applyNumberFormat="1" applyFont="1">
      <alignment vertical="center"/>
    </xf>
    <xf numFmtId="177" fontId="17" fillId="0" borderId="0" xfId="0" applyNumberFormat="1" applyFont="1" applyFill="1">
      <alignment vertical="center"/>
    </xf>
    <xf numFmtId="0" fontId="17" fillId="0" borderId="0" xfId="0" applyFont="1" applyAlignment="1">
      <alignment horizontal="center" vertical="center"/>
    </xf>
    <xf numFmtId="177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177" fontId="14" fillId="0" borderId="12" xfId="0" applyNumberFormat="1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178" fontId="19" fillId="0" borderId="10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178" fontId="22" fillId="0" borderId="7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/>
    </xf>
    <xf numFmtId="178" fontId="24" fillId="0" borderId="7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7" fontId="19" fillId="0" borderId="12" xfId="0" applyNumberFormat="1" applyFont="1" applyFill="1" applyBorder="1" applyAlignment="1">
      <alignment horizontal="center" vertical="center" wrapText="1"/>
    </xf>
    <xf numFmtId="177" fontId="19" fillId="0" borderId="13" xfId="0" applyNumberFormat="1" applyFont="1" applyFill="1" applyBorder="1" applyAlignment="1">
      <alignment horizontal="center" vertical="center" wrapText="1"/>
    </xf>
    <xf numFmtId="177" fontId="19" fillId="0" borderId="3" xfId="0" applyNumberFormat="1" applyFont="1" applyFill="1" applyBorder="1" applyAlignment="1">
      <alignment horizontal="center" vertical="center" wrapText="1"/>
    </xf>
    <xf numFmtId="177" fontId="19" fillId="0" borderId="10" xfId="0" applyNumberFormat="1" applyFont="1" applyFill="1" applyBorder="1" applyAlignment="1">
      <alignment horizontal="center" vertical="center" wrapText="1"/>
    </xf>
    <xf numFmtId="177" fontId="24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77" fontId="19" fillId="0" borderId="10" xfId="0" applyNumberFormat="1" applyFont="1" applyBorder="1" applyAlignment="1">
      <alignment horizontal="center" vertical="center" wrapText="1"/>
    </xf>
    <xf numFmtId="177" fontId="14" fillId="0" borderId="10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7" fontId="19" fillId="0" borderId="7" xfId="0" applyNumberFormat="1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25" fillId="0" borderId="7" xfId="0" applyNumberFormat="1" applyFont="1" applyFill="1" applyBorder="1" applyAlignment="1">
      <alignment horizontal="justify" vertical="center" wrapText="1"/>
    </xf>
    <xf numFmtId="0" fontId="24" fillId="0" borderId="7" xfId="0" applyNumberFormat="1" applyFont="1" applyFill="1" applyBorder="1" applyAlignment="1">
      <alignment horizontal="justify" vertical="center" wrapText="1"/>
    </xf>
    <xf numFmtId="177" fontId="25" fillId="0" borderId="7" xfId="0" applyNumberFormat="1" applyFont="1" applyFill="1" applyBorder="1" applyAlignment="1">
      <alignment horizontal="justify" vertical="center" wrapText="1"/>
    </xf>
    <xf numFmtId="177" fontId="24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left" vertical="center" wrapText="1"/>
    </xf>
    <xf numFmtId="177" fontId="22" fillId="0" borderId="7" xfId="0" applyNumberFormat="1" applyFont="1" applyFill="1" applyBorder="1" applyAlignment="1">
      <alignment horizontal="center" vertical="center" wrapText="1"/>
    </xf>
    <xf numFmtId="177" fontId="25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Border="1">
      <alignment vertical="center"/>
    </xf>
    <xf numFmtId="0" fontId="26" fillId="0" borderId="0" xfId="0" applyFont="1">
      <alignment vertical="center"/>
    </xf>
    <xf numFmtId="0" fontId="6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177" fontId="17" fillId="0" borderId="0" xfId="0" applyNumberFormat="1" applyFont="1" applyFill="1" applyAlignment="1">
      <alignment horizontal="center" vertical="center" wrapText="1"/>
    </xf>
    <xf numFmtId="176" fontId="28" fillId="0" borderId="0" xfId="0" applyNumberFormat="1" applyFont="1" applyFill="1" applyBorder="1" applyAlignment="1">
      <alignment vertical="center"/>
    </xf>
    <xf numFmtId="176" fontId="9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78" fontId="2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8" fontId="9" fillId="0" borderId="0" xfId="0" applyNumberFormat="1" applyFont="1" applyBorder="1">
      <alignment vertical="center"/>
    </xf>
    <xf numFmtId="0" fontId="15" fillId="0" borderId="7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10" fontId="19" fillId="0" borderId="7" xfId="40" applyNumberFormat="1" applyFont="1" applyBorder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 wrapText="1"/>
    </xf>
    <xf numFmtId="177" fontId="15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vertical="center" wrapText="1"/>
    </xf>
    <xf numFmtId="0" fontId="18" fillId="0" borderId="7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177" fontId="31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vertical="center" wrapText="1"/>
    </xf>
    <xf numFmtId="176" fontId="9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0" fontId="20" fillId="0" borderId="7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2&#38468;&#20214;1&#12289;2&#12289;3&#65306;2022-2023&#24180;&#34701;&#36164;&#25285;&#20445;&#20445;&#36153;&#34917;&#36148;&#12289;&#39118;&#38505;&#34917;&#20607;&#32467;&#31639;&#39044;&#25320;&#34920;-202306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&#38468;&#20214;1&#12289;2&#12289;3&#65306;2023-2024&#24180;&#34701;&#36164;&#25285;&#20445;&#20445;&#36153;&#34917;&#36148;&#12289;&#39118;&#38505;&#34917;&#20607;&#32467;&#31639;&#39044;&#25320;&#34920;-202406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68;&#20214;1&#12289;2&#12289;3&#65306;2022-2023&#24180;&#34701;&#36164;&#25285;&#20445;&#20445;&#36153;&#34917;&#36148;&#12289;&#39118;&#38505;&#34917;&#20607;&#32467;&#31639;&#39044;&#25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</sheetNames>
    <sheetDataSet>
      <sheetData sheetId="0"/>
      <sheetData sheetId="1">
        <row r="10">
          <cell r="C10" t="str">
            <v>湖南省融资再担保有限公司</v>
          </cell>
          <cell r="D10">
            <v>5932.38</v>
          </cell>
          <cell r="E10">
            <v>1460.46</v>
          </cell>
          <cell r="F10">
            <v>805.4</v>
          </cell>
          <cell r="G10">
            <v>1375.68</v>
          </cell>
          <cell r="H10">
            <v>2290.84</v>
          </cell>
          <cell r="I10">
            <v>4128.3</v>
          </cell>
          <cell r="J10">
            <v>0</v>
          </cell>
          <cell r="K10">
            <v>2921</v>
          </cell>
          <cell r="L10">
            <v>1207.3</v>
          </cell>
          <cell r="M10">
            <v>1804.08</v>
          </cell>
          <cell r="N10">
            <v>5932.38</v>
          </cell>
          <cell r="O10">
            <v>4855</v>
          </cell>
          <cell r="P10">
            <v>1077.38</v>
          </cell>
        </row>
        <row r="11">
          <cell r="C11" t="str">
            <v>湖南省中小企业融资担保有限公司</v>
          </cell>
          <cell r="D11">
            <v>1157.79</v>
          </cell>
          <cell r="E11">
            <v>441.42</v>
          </cell>
          <cell r="F11">
            <v>182.16</v>
          </cell>
          <cell r="G11">
            <v>302.82</v>
          </cell>
          <cell r="H11">
            <v>231.39</v>
          </cell>
          <cell r="I11">
            <v>1143.31</v>
          </cell>
          <cell r="J11">
            <v>0</v>
          </cell>
          <cell r="K11">
            <v>888</v>
          </cell>
          <cell r="L11">
            <v>255.31</v>
          </cell>
          <cell r="M11">
            <v>14.48</v>
          </cell>
          <cell r="N11">
            <v>3157.79</v>
          </cell>
          <cell r="O11">
            <v>1235</v>
          </cell>
          <cell r="P11">
            <v>1922.79</v>
          </cell>
        </row>
        <row r="12">
          <cell r="C12" t="str">
            <v>湖南省文化旅游融资担保有限公司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市州小计</v>
          </cell>
          <cell r="D13">
            <v>10612.76</v>
          </cell>
          <cell r="E13">
            <v>3851.55</v>
          </cell>
          <cell r="F13">
            <v>1847.92</v>
          </cell>
          <cell r="G13">
            <v>2095.7</v>
          </cell>
          <cell r="H13">
            <v>2817.59</v>
          </cell>
          <cell r="I13">
            <v>10585.03</v>
          </cell>
          <cell r="J13">
            <v>3462</v>
          </cell>
          <cell r="K13">
            <v>4602.57</v>
          </cell>
          <cell r="L13">
            <v>2520.46</v>
          </cell>
          <cell r="M13">
            <v>27.7300000000014</v>
          </cell>
          <cell r="N13">
            <v>10612.76</v>
          </cell>
          <cell r="O13">
            <v>10394</v>
          </cell>
          <cell r="P13">
            <v>218.76</v>
          </cell>
        </row>
        <row r="14">
          <cell r="C14" t="str">
            <v>长沙市小计</v>
          </cell>
          <cell r="D14">
            <v>1410.88</v>
          </cell>
          <cell r="E14">
            <v>524.95</v>
          </cell>
          <cell r="F14">
            <v>339.69</v>
          </cell>
          <cell r="G14">
            <v>240.2</v>
          </cell>
          <cell r="H14">
            <v>306.04</v>
          </cell>
          <cell r="I14">
            <v>1582.57</v>
          </cell>
          <cell r="J14">
            <v>406</v>
          </cell>
          <cell r="K14">
            <v>651.84</v>
          </cell>
          <cell r="L14">
            <v>524.73</v>
          </cell>
          <cell r="M14">
            <v>-171.69</v>
          </cell>
          <cell r="N14">
            <v>1410.88</v>
          </cell>
          <cell r="O14">
            <v>1472</v>
          </cell>
          <cell r="P14">
            <v>-61.1199999999999</v>
          </cell>
        </row>
        <row r="15">
          <cell r="C15" t="str">
            <v>长沙市本级及所辖区小计</v>
          </cell>
          <cell r="D15">
            <v>886.94</v>
          </cell>
          <cell r="E15">
            <v>334.47</v>
          </cell>
          <cell r="F15">
            <v>219.08</v>
          </cell>
          <cell r="G15">
            <v>173.08</v>
          </cell>
          <cell r="H15">
            <v>160.31</v>
          </cell>
          <cell r="I15">
            <v>1015.77</v>
          </cell>
          <cell r="J15">
            <v>107</v>
          </cell>
          <cell r="K15">
            <v>569.88</v>
          </cell>
          <cell r="L15">
            <v>338.89</v>
          </cell>
          <cell r="M15">
            <v>-128.83</v>
          </cell>
          <cell r="N15">
            <v>886.94</v>
          </cell>
          <cell r="O15">
            <v>968</v>
          </cell>
          <cell r="P15">
            <v>-81.0599999999999</v>
          </cell>
        </row>
        <row r="16">
          <cell r="C16" t="str">
            <v>长沙市望财融资担保有限公司</v>
          </cell>
          <cell r="D16">
            <v>62.68</v>
          </cell>
          <cell r="E16">
            <v>19.59</v>
          </cell>
          <cell r="F16">
            <v>10.75</v>
          </cell>
          <cell r="G16">
            <v>7.36</v>
          </cell>
          <cell r="H16">
            <v>24.98</v>
          </cell>
          <cell r="I16">
            <v>55.28</v>
          </cell>
          <cell r="J16">
            <v>0</v>
          </cell>
          <cell r="K16">
            <v>39.18</v>
          </cell>
          <cell r="L16">
            <v>16.1</v>
          </cell>
          <cell r="M16">
            <v>7.4</v>
          </cell>
          <cell r="N16">
            <v>62.68</v>
          </cell>
          <cell r="O16">
            <v>50</v>
          </cell>
          <cell r="P16">
            <v>12.68</v>
          </cell>
        </row>
        <row r="17">
          <cell r="C17" t="str">
            <v>长沙市长财融资担保有限公司</v>
          </cell>
          <cell r="D17">
            <v>500.05</v>
          </cell>
          <cell r="E17">
            <v>190.13</v>
          </cell>
          <cell r="F17">
            <v>117.88</v>
          </cell>
          <cell r="G17">
            <v>108.55</v>
          </cell>
          <cell r="H17">
            <v>83.49</v>
          </cell>
          <cell r="I17">
            <v>561.18</v>
          </cell>
          <cell r="J17">
            <v>24</v>
          </cell>
          <cell r="K17">
            <v>356.26</v>
          </cell>
          <cell r="L17">
            <v>180.92</v>
          </cell>
          <cell r="M17">
            <v>-61.1299999999999</v>
          </cell>
          <cell r="N17">
            <v>500.05</v>
          </cell>
          <cell r="O17">
            <v>555</v>
          </cell>
          <cell r="P17">
            <v>-54.95</v>
          </cell>
        </row>
        <row r="18">
          <cell r="C18" t="str">
            <v>湖南联保融资担保集团有限公司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>
            <v>-1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长沙市中水融资担保有限公司</v>
          </cell>
          <cell r="D19">
            <v>30.1</v>
          </cell>
          <cell r="E19">
            <v>8.9</v>
          </cell>
          <cell r="F19">
            <v>10.6</v>
          </cell>
          <cell r="G19">
            <v>5.97</v>
          </cell>
          <cell r="H19">
            <v>4.63</v>
          </cell>
          <cell r="I19">
            <v>35.53</v>
          </cell>
          <cell r="J19">
            <v>9</v>
          </cell>
          <cell r="K19">
            <v>8.8</v>
          </cell>
          <cell r="L19">
            <v>17.73</v>
          </cell>
          <cell r="M19">
            <v>-5.43</v>
          </cell>
          <cell r="N19">
            <v>30.1</v>
          </cell>
          <cell r="O19">
            <v>34</v>
          </cell>
          <cell r="P19">
            <v>-3.9</v>
          </cell>
        </row>
        <row r="20">
          <cell r="C20" t="str">
            <v>湖南省麓谷中小企业融资担保有限公司</v>
          </cell>
          <cell r="D20">
            <v>1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1.82</v>
          </cell>
          <cell r="J20">
            <v>2</v>
          </cell>
          <cell r="K20">
            <v>-2</v>
          </cell>
          <cell r="L20">
            <v>1.82</v>
          </cell>
          <cell r="M20">
            <v>-0.82</v>
          </cell>
          <cell r="N20">
            <v>1</v>
          </cell>
          <cell r="O20">
            <v>1</v>
          </cell>
          <cell r="P20">
            <v>0</v>
          </cell>
        </row>
        <row r="21">
          <cell r="C21" t="str">
            <v>瀚华融资担保股份有限公司湖南分公司</v>
          </cell>
          <cell r="D21">
            <v>3.02</v>
          </cell>
          <cell r="E21">
            <v>3.02</v>
          </cell>
          <cell r="F21">
            <v>0</v>
          </cell>
          <cell r="G21">
            <v>0</v>
          </cell>
          <cell r="H21">
            <v>0</v>
          </cell>
          <cell r="I21">
            <v>5.5</v>
          </cell>
          <cell r="J21">
            <v>4</v>
          </cell>
          <cell r="K21">
            <v>2.04</v>
          </cell>
          <cell r="L21">
            <v>-0.54</v>
          </cell>
          <cell r="M21">
            <v>-2.48</v>
          </cell>
          <cell r="N21">
            <v>3.02</v>
          </cell>
          <cell r="O21">
            <v>4</v>
          </cell>
          <cell r="P21">
            <v>-0.98</v>
          </cell>
        </row>
        <row r="22">
          <cell r="C22" t="str">
            <v>长沙星城中小企业融资担保有限公司</v>
          </cell>
          <cell r="D22">
            <v>18.66</v>
          </cell>
          <cell r="E22">
            <v>8.81</v>
          </cell>
          <cell r="F22">
            <v>3.37</v>
          </cell>
          <cell r="G22">
            <v>4.99</v>
          </cell>
          <cell r="H22">
            <v>1.49</v>
          </cell>
          <cell r="I22">
            <v>29.44</v>
          </cell>
          <cell r="J22">
            <v>60</v>
          </cell>
          <cell r="K22">
            <v>-34.42</v>
          </cell>
          <cell r="L22">
            <v>3.86</v>
          </cell>
          <cell r="M22">
            <v>-10.78</v>
          </cell>
          <cell r="N22">
            <v>18.66</v>
          </cell>
          <cell r="O22">
            <v>23</v>
          </cell>
          <cell r="P22">
            <v>-4.34</v>
          </cell>
        </row>
        <row r="23">
          <cell r="C23" t="str">
            <v>长沙经济技术开发区融资担保有限公司</v>
          </cell>
          <cell r="D23">
            <v>271.43</v>
          </cell>
          <cell r="E23">
            <v>104.02</v>
          </cell>
          <cell r="F23">
            <v>75.48</v>
          </cell>
          <cell r="G23">
            <v>46.21</v>
          </cell>
          <cell r="H23">
            <v>45.72</v>
          </cell>
          <cell r="I23">
            <v>327.02</v>
          </cell>
          <cell r="J23">
            <v>7</v>
          </cell>
          <cell r="K23">
            <v>201.02</v>
          </cell>
          <cell r="L23">
            <v>119</v>
          </cell>
          <cell r="M23">
            <v>-55.59</v>
          </cell>
          <cell r="N23">
            <v>271.43</v>
          </cell>
          <cell r="O23">
            <v>301</v>
          </cell>
          <cell r="P23">
            <v>-29.57</v>
          </cell>
        </row>
        <row r="24">
          <cell r="C24" t="str">
            <v>浏阳市小计</v>
          </cell>
          <cell r="D24">
            <v>406.95</v>
          </cell>
          <cell r="E24">
            <v>161.26</v>
          </cell>
          <cell r="F24">
            <v>81.12</v>
          </cell>
          <cell r="G24">
            <v>48.22</v>
          </cell>
          <cell r="H24">
            <v>116.35</v>
          </cell>
          <cell r="I24">
            <v>441.61</v>
          </cell>
          <cell r="J24">
            <v>234</v>
          </cell>
          <cell r="K24">
            <v>88.52</v>
          </cell>
          <cell r="L24">
            <v>119.09</v>
          </cell>
          <cell r="M24">
            <v>-34.66</v>
          </cell>
          <cell r="N24">
            <v>406.95</v>
          </cell>
          <cell r="O24">
            <v>387</v>
          </cell>
          <cell r="P24">
            <v>19.95</v>
          </cell>
        </row>
        <row r="25">
          <cell r="C25" t="str">
            <v>浏阳市中小企业融资担保有限公司</v>
          </cell>
          <cell r="D25">
            <v>12.21</v>
          </cell>
          <cell r="E25">
            <v>3.47</v>
          </cell>
          <cell r="F25">
            <v>3</v>
          </cell>
          <cell r="G25">
            <v>2.08</v>
          </cell>
          <cell r="H25">
            <v>3.66</v>
          </cell>
          <cell r="I25">
            <v>11.79</v>
          </cell>
          <cell r="J25">
            <v>27</v>
          </cell>
          <cell r="K25">
            <v>-20.06</v>
          </cell>
          <cell r="L25">
            <v>4.85</v>
          </cell>
          <cell r="M25">
            <v>0.42</v>
          </cell>
          <cell r="N25">
            <v>12.21</v>
          </cell>
          <cell r="O25">
            <v>11</v>
          </cell>
          <cell r="P25">
            <v>1.21</v>
          </cell>
        </row>
        <row r="26">
          <cell r="C26" t="str">
            <v>浏阳市财信融资担保有限责任公司</v>
          </cell>
          <cell r="D26">
            <v>214.03</v>
          </cell>
          <cell r="E26">
            <v>67.93</v>
          </cell>
          <cell r="F26">
            <v>53.21</v>
          </cell>
          <cell r="G26">
            <v>24.34</v>
          </cell>
          <cell r="H26">
            <v>68.55</v>
          </cell>
          <cell r="I26">
            <v>220.71</v>
          </cell>
          <cell r="J26">
            <v>120</v>
          </cell>
          <cell r="K26">
            <v>15.86</v>
          </cell>
          <cell r="L26">
            <v>84.85</v>
          </cell>
          <cell r="M26">
            <v>-6.68000000000001</v>
          </cell>
          <cell r="N26">
            <v>214.03</v>
          </cell>
          <cell r="O26">
            <v>194</v>
          </cell>
          <cell r="P26">
            <v>20.03</v>
          </cell>
        </row>
        <row r="27">
          <cell r="C27" t="str">
            <v>湖南金信融资担保有限责任公司</v>
          </cell>
          <cell r="D27">
            <v>180.71</v>
          </cell>
          <cell r="E27">
            <v>89.86</v>
          </cell>
          <cell r="F27">
            <v>24.91</v>
          </cell>
          <cell r="G27">
            <v>21.8</v>
          </cell>
          <cell r="H27">
            <v>44.14</v>
          </cell>
          <cell r="I27">
            <v>209.11</v>
          </cell>
          <cell r="J27">
            <v>87</v>
          </cell>
          <cell r="K27">
            <v>92.72</v>
          </cell>
          <cell r="L27">
            <v>29.39</v>
          </cell>
          <cell r="M27">
            <v>-28.4</v>
          </cell>
          <cell r="N27">
            <v>180.71</v>
          </cell>
          <cell r="O27">
            <v>182</v>
          </cell>
          <cell r="P27">
            <v>-1.28999999999999</v>
          </cell>
        </row>
        <row r="28">
          <cell r="C28" t="str">
            <v>湖南金玉融资担保有限公司</v>
          </cell>
          <cell r="D28">
            <v>116.99</v>
          </cell>
          <cell r="E28">
            <v>29.22</v>
          </cell>
          <cell r="F28">
            <v>39.49</v>
          </cell>
          <cell r="G28">
            <v>18.9</v>
          </cell>
          <cell r="H28">
            <v>29.38</v>
          </cell>
          <cell r="I28">
            <v>125.19</v>
          </cell>
          <cell r="J28">
            <v>65</v>
          </cell>
          <cell r="K28">
            <v>-6.56</v>
          </cell>
          <cell r="L28">
            <v>66.75</v>
          </cell>
          <cell r="M28">
            <v>-8.2</v>
          </cell>
          <cell r="N28">
            <v>116.99</v>
          </cell>
          <cell r="O28">
            <v>117</v>
          </cell>
          <cell r="P28">
            <v>-0.0100000000000051</v>
          </cell>
        </row>
        <row r="29">
          <cell r="C29" t="str">
            <v>株洲市小计</v>
          </cell>
          <cell r="D29">
            <v>630.22</v>
          </cell>
          <cell r="E29">
            <v>326.71</v>
          </cell>
          <cell r="F29">
            <v>77.65</v>
          </cell>
          <cell r="G29">
            <v>116.77</v>
          </cell>
          <cell r="H29">
            <v>109.09</v>
          </cell>
          <cell r="I29">
            <v>738.56</v>
          </cell>
          <cell r="J29">
            <v>224</v>
          </cell>
          <cell r="K29">
            <v>431.42</v>
          </cell>
          <cell r="L29">
            <v>83.14</v>
          </cell>
          <cell r="M29">
            <v>-108.34</v>
          </cell>
          <cell r="N29">
            <v>630.22</v>
          </cell>
          <cell r="O29">
            <v>695</v>
          </cell>
          <cell r="P29">
            <v>-64.78</v>
          </cell>
        </row>
        <row r="30">
          <cell r="C30" t="str">
            <v>株洲市本级及所辖区小计</v>
          </cell>
          <cell r="D30">
            <v>630.22</v>
          </cell>
          <cell r="E30">
            <v>326.71</v>
          </cell>
          <cell r="F30">
            <v>77.65</v>
          </cell>
          <cell r="G30">
            <v>116.77</v>
          </cell>
          <cell r="H30">
            <v>109.09</v>
          </cell>
          <cell r="I30">
            <v>738.56</v>
          </cell>
          <cell r="J30">
            <v>224</v>
          </cell>
          <cell r="K30">
            <v>431.42</v>
          </cell>
          <cell r="L30">
            <v>83.14</v>
          </cell>
          <cell r="M30">
            <v>-108.34</v>
          </cell>
          <cell r="N30">
            <v>630.22</v>
          </cell>
          <cell r="O30">
            <v>695</v>
          </cell>
          <cell r="P30">
            <v>-64.78</v>
          </cell>
        </row>
        <row r="31">
          <cell r="C31" t="str">
            <v>株洲高科火炬融资担保有限公司</v>
          </cell>
          <cell r="D31">
            <v>166.8</v>
          </cell>
          <cell r="E31">
            <v>118.7</v>
          </cell>
          <cell r="F31">
            <v>0</v>
          </cell>
          <cell r="G31">
            <v>21.31</v>
          </cell>
          <cell r="H31">
            <v>26.79</v>
          </cell>
          <cell r="I31">
            <v>216.27</v>
          </cell>
          <cell r="J31">
            <v>139</v>
          </cell>
          <cell r="K31">
            <v>98.4</v>
          </cell>
          <cell r="L31">
            <v>-21.13</v>
          </cell>
          <cell r="M31">
            <v>-49.47</v>
          </cell>
          <cell r="N31">
            <v>166.8</v>
          </cell>
          <cell r="O31">
            <v>187</v>
          </cell>
          <cell r="P31">
            <v>-20.2</v>
          </cell>
        </row>
        <row r="32">
          <cell r="C32" t="str">
            <v>湖南大农融资担保有限公司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株洲丰叶融资担保有限责任公司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19</v>
          </cell>
          <cell r="K33">
            <v>-19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株洲市融资担保有限公司</v>
          </cell>
          <cell r="D34">
            <v>460.42</v>
          </cell>
          <cell r="E34">
            <v>208.01</v>
          </cell>
          <cell r="F34">
            <v>74.65</v>
          </cell>
          <cell r="G34">
            <v>95.46</v>
          </cell>
          <cell r="H34">
            <v>82.3</v>
          </cell>
          <cell r="I34">
            <v>516.82</v>
          </cell>
          <cell r="J34">
            <v>48</v>
          </cell>
          <cell r="K34">
            <v>370.02</v>
          </cell>
          <cell r="L34">
            <v>98.8</v>
          </cell>
          <cell r="M34">
            <v>-56.3999999999999</v>
          </cell>
          <cell r="N34">
            <v>460.42</v>
          </cell>
          <cell r="O34">
            <v>504</v>
          </cell>
          <cell r="P34">
            <v>-43.58</v>
          </cell>
        </row>
        <row r="35">
          <cell r="C35" t="str">
            <v>株洲市金财融资担保集团有限公司</v>
          </cell>
          <cell r="D35">
            <v>3</v>
          </cell>
          <cell r="E35">
            <v>0</v>
          </cell>
          <cell r="F35">
            <v>3</v>
          </cell>
          <cell r="G35">
            <v>0</v>
          </cell>
          <cell r="H35">
            <v>0</v>
          </cell>
          <cell r="I35">
            <v>5.47</v>
          </cell>
          <cell r="J35">
            <v>18</v>
          </cell>
          <cell r="K35">
            <v>-18</v>
          </cell>
          <cell r="L35">
            <v>5.47</v>
          </cell>
          <cell r="M35">
            <v>-2.47</v>
          </cell>
          <cell r="N35">
            <v>3</v>
          </cell>
          <cell r="O35">
            <v>4</v>
          </cell>
          <cell r="P35">
            <v>-1</v>
          </cell>
        </row>
        <row r="36">
          <cell r="C36" t="str">
            <v>湘潭市小计</v>
          </cell>
          <cell r="D36">
            <v>516.79</v>
          </cell>
          <cell r="E36">
            <v>171.22</v>
          </cell>
          <cell r="F36">
            <v>84.86</v>
          </cell>
          <cell r="G36">
            <v>95.92</v>
          </cell>
          <cell r="H36">
            <v>164.79</v>
          </cell>
          <cell r="I36">
            <v>480.22</v>
          </cell>
          <cell r="J36">
            <v>199</v>
          </cell>
          <cell r="K36">
            <v>158.42</v>
          </cell>
          <cell r="L36">
            <v>122.8</v>
          </cell>
          <cell r="M36">
            <v>36.57</v>
          </cell>
          <cell r="N36">
            <v>516.79</v>
          </cell>
          <cell r="O36">
            <v>470</v>
          </cell>
          <cell r="P36">
            <v>46.79</v>
          </cell>
        </row>
        <row r="37">
          <cell r="C37" t="str">
            <v>湘潭市本级及所辖区小计</v>
          </cell>
          <cell r="D37">
            <v>360.2</v>
          </cell>
          <cell r="E37">
            <v>100.72</v>
          </cell>
          <cell r="F37">
            <v>64.86</v>
          </cell>
          <cell r="G37">
            <v>60.61</v>
          </cell>
          <cell r="H37">
            <v>134.01</v>
          </cell>
          <cell r="I37">
            <v>315.33</v>
          </cell>
          <cell r="J37">
            <v>152</v>
          </cell>
          <cell r="K37">
            <v>64.42</v>
          </cell>
          <cell r="L37">
            <v>98.91</v>
          </cell>
          <cell r="M37">
            <v>44.8699999999999</v>
          </cell>
          <cell r="N37">
            <v>360.2</v>
          </cell>
          <cell r="O37">
            <v>302</v>
          </cell>
          <cell r="P37">
            <v>58.2</v>
          </cell>
        </row>
        <row r="38">
          <cell r="C38" t="str">
            <v>湖南潭城融资担保集团有限公司</v>
          </cell>
          <cell r="D38">
            <v>108.52</v>
          </cell>
          <cell r="E38">
            <v>33.79</v>
          </cell>
          <cell r="F38">
            <v>25.23</v>
          </cell>
          <cell r="G38">
            <v>21.25</v>
          </cell>
          <cell r="H38">
            <v>28.25</v>
          </cell>
          <cell r="I38">
            <v>121.18</v>
          </cell>
          <cell r="J38">
            <v>85</v>
          </cell>
          <cell r="K38">
            <v>-2.44</v>
          </cell>
          <cell r="L38">
            <v>38.62</v>
          </cell>
          <cell r="M38">
            <v>-12.66</v>
          </cell>
          <cell r="N38">
            <v>108.52</v>
          </cell>
          <cell r="O38">
            <v>107</v>
          </cell>
          <cell r="P38">
            <v>1.52</v>
          </cell>
        </row>
        <row r="39">
          <cell r="C39" t="str">
            <v>湘潭中小微融资担保有限公司</v>
          </cell>
          <cell r="D39">
            <v>251.68</v>
          </cell>
          <cell r="E39">
            <v>66.93</v>
          </cell>
          <cell r="F39">
            <v>39.63</v>
          </cell>
          <cell r="G39">
            <v>39.36</v>
          </cell>
          <cell r="H39">
            <v>105.76</v>
          </cell>
          <cell r="I39">
            <v>194.15</v>
          </cell>
          <cell r="J39">
            <v>67</v>
          </cell>
          <cell r="K39">
            <v>66.86</v>
          </cell>
          <cell r="L39">
            <v>60.29</v>
          </cell>
          <cell r="M39">
            <v>57.53</v>
          </cell>
          <cell r="N39">
            <v>251.68</v>
          </cell>
          <cell r="O39">
            <v>195</v>
          </cell>
          <cell r="P39">
            <v>56.68</v>
          </cell>
        </row>
        <row r="40">
          <cell r="C40" t="str">
            <v>湘潭县莲乡融资担保有限公司</v>
          </cell>
          <cell r="D40">
            <v>156.59</v>
          </cell>
          <cell r="E40">
            <v>70.5</v>
          </cell>
          <cell r="F40">
            <v>20</v>
          </cell>
          <cell r="G40">
            <v>35.31</v>
          </cell>
          <cell r="H40">
            <v>30.78</v>
          </cell>
          <cell r="I40">
            <v>164.89</v>
          </cell>
          <cell r="J40">
            <v>47</v>
          </cell>
          <cell r="K40">
            <v>94</v>
          </cell>
          <cell r="L40">
            <v>23.89</v>
          </cell>
          <cell r="M40">
            <v>-8.29999999999998</v>
          </cell>
          <cell r="N40">
            <v>156.59</v>
          </cell>
          <cell r="O40">
            <v>168</v>
          </cell>
          <cell r="P40">
            <v>-11.41</v>
          </cell>
        </row>
        <row r="41">
          <cell r="C41" t="str">
            <v>衡阳市小计</v>
          </cell>
          <cell r="D41">
            <v>458.08</v>
          </cell>
          <cell r="E41">
            <v>185.26</v>
          </cell>
          <cell r="F41">
            <v>43.99</v>
          </cell>
          <cell r="G41">
            <v>100.07</v>
          </cell>
          <cell r="H41">
            <v>128.76</v>
          </cell>
          <cell r="I41">
            <v>417.68</v>
          </cell>
          <cell r="J41">
            <v>125</v>
          </cell>
          <cell r="K41">
            <v>245.52</v>
          </cell>
          <cell r="L41">
            <v>47.16</v>
          </cell>
          <cell r="M41">
            <v>40.4</v>
          </cell>
          <cell r="N41">
            <v>458.08</v>
          </cell>
          <cell r="O41">
            <v>440</v>
          </cell>
          <cell r="P41">
            <v>18.08</v>
          </cell>
        </row>
        <row r="42">
          <cell r="C42" t="str">
            <v>衡阳市融资担保集团有限公司</v>
          </cell>
          <cell r="D42">
            <v>441.35</v>
          </cell>
          <cell r="E42">
            <v>174.51</v>
          </cell>
          <cell r="F42">
            <v>41.99</v>
          </cell>
          <cell r="G42">
            <v>98.19</v>
          </cell>
          <cell r="H42">
            <v>126.66</v>
          </cell>
          <cell r="I42">
            <v>394.45</v>
          </cell>
          <cell r="J42">
            <v>93</v>
          </cell>
          <cell r="K42">
            <v>256.02</v>
          </cell>
          <cell r="L42">
            <v>45.43</v>
          </cell>
          <cell r="M42">
            <v>46.9</v>
          </cell>
          <cell r="N42">
            <v>441.35</v>
          </cell>
          <cell r="O42">
            <v>420</v>
          </cell>
          <cell r="P42">
            <v>21.35</v>
          </cell>
        </row>
        <row r="43">
          <cell r="C43" t="str">
            <v>湖南常宁裕通融资担保有限公司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耒阳市互惠投融资担保有限公司</v>
          </cell>
          <cell r="D44">
            <v>16.73</v>
          </cell>
          <cell r="E44">
            <v>10.75</v>
          </cell>
          <cell r="F44">
            <v>2</v>
          </cell>
          <cell r="G44">
            <v>1.88</v>
          </cell>
          <cell r="H44">
            <v>2.1</v>
          </cell>
          <cell r="I44">
            <v>23.23</v>
          </cell>
          <cell r="J44">
            <v>32</v>
          </cell>
          <cell r="K44">
            <v>-10.5</v>
          </cell>
          <cell r="L44">
            <v>1.73</v>
          </cell>
          <cell r="M44">
            <v>-6.5</v>
          </cell>
          <cell r="N44">
            <v>16.73</v>
          </cell>
          <cell r="O44">
            <v>20</v>
          </cell>
          <cell r="P44">
            <v>-3.27</v>
          </cell>
        </row>
        <row r="45">
          <cell r="C45" t="str">
            <v>邵阳市小计</v>
          </cell>
          <cell r="D45">
            <v>765.84</v>
          </cell>
          <cell r="E45">
            <v>280.2</v>
          </cell>
          <cell r="F45">
            <v>155.51</v>
          </cell>
          <cell r="G45">
            <v>177.43</v>
          </cell>
          <cell r="H45">
            <v>152.7</v>
          </cell>
          <cell r="I45">
            <v>793.84</v>
          </cell>
          <cell r="J45">
            <v>293</v>
          </cell>
          <cell r="K45">
            <v>267.4</v>
          </cell>
          <cell r="L45">
            <v>233.44</v>
          </cell>
          <cell r="M45">
            <v>-27.9999999999999</v>
          </cell>
          <cell r="N45">
            <v>765.84</v>
          </cell>
          <cell r="O45">
            <v>817</v>
          </cell>
          <cell r="P45">
            <v>-51.16</v>
          </cell>
        </row>
        <row r="46">
          <cell r="C46" t="str">
            <v>邵阳市中小企业融资担保有限责任公司</v>
          </cell>
          <cell r="D46">
            <v>444.35</v>
          </cell>
          <cell r="E46">
            <v>163.6</v>
          </cell>
          <cell r="F46">
            <v>84.37</v>
          </cell>
          <cell r="G46">
            <v>121.39</v>
          </cell>
          <cell r="H46">
            <v>74.99</v>
          </cell>
          <cell r="I46">
            <v>451.79</v>
          </cell>
          <cell r="J46">
            <v>232</v>
          </cell>
          <cell r="K46">
            <v>95.2</v>
          </cell>
          <cell r="L46">
            <v>124.59</v>
          </cell>
          <cell r="M46">
            <v>-7.43999999999994</v>
          </cell>
          <cell r="N46">
            <v>444.35</v>
          </cell>
          <cell r="O46">
            <v>492</v>
          </cell>
          <cell r="P46">
            <v>-47.65</v>
          </cell>
        </row>
        <row r="47">
          <cell r="C47" t="str">
            <v>隆回县中小企业融资担保有限责任公司</v>
          </cell>
          <cell r="D47">
            <v>161.01</v>
          </cell>
          <cell r="E47">
            <v>53.22</v>
          </cell>
          <cell r="F47">
            <v>45.96</v>
          </cell>
          <cell r="G47">
            <v>16.35</v>
          </cell>
          <cell r="H47">
            <v>45.48</v>
          </cell>
          <cell r="I47">
            <v>180.7</v>
          </cell>
          <cell r="J47">
            <v>37</v>
          </cell>
          <cell r="K47">
            <v>69.44</v>
          </cell>
          <cell r="L47">
            <v>74.26</v>
          </cell>
          <cell r="M47">
            <v>-19.69</v>
          </cell>
          <cell r="N47">
            <v>161.01</v>
          </cell>
          <cell r="O47">
            <v>154</v>
          </cell>
          <cell r="P47">
            <v>7.00999999999999</v>
          </cell>
        </row>
        <row r="48">
          <cell r="C48" t="str">
            <v>邵阳云山融资担保有限责任公司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邵阳县中小企业融资担保有限责任公司</v>
          </cell>
          <cell r="D49">
            <v>66.94</v>
          </cell>
          <cell r="E49">
            <v>25.48</v>
          </cell>
          <cell r="F49">
            <v>11.48</v>
          </cell>
          <cell r="G49">
            <v>18.5</v>
          </cell>
          <cell r="H49">
            <v>11.48</v>
          </cell>
          <cell r="I49">
            <v>67.34</v>
          </cell>
          <cell r="J49">
            <v>0</v>
          </cell>
          <cell r="K49">
            <v>50.96</v>
          </cell>
          <cell r="L49">
            <v>16.38</v>
          </cell>
          <cell r="M49">
            <v>-0.400000000000006</v>
          </cell>
          <cell r="N49">
            <v>66.94</v>
          </cell>
          <cell r="O49">
            <v>74</v>
          </cell>
          <cell r="P49">
            <v>-7.06</v>
          </cell>
        </row>
        <row r="50">
          <cell r="C50" t="str">
            <v>邵东市鼎成融资担保有限公司</v>
          </cell>
          <cell r="D50">
            <v>93.54</v>
          </cell>
          <cell r="E50">
            <v>37.9</v>
          </cell>
          <cell r="F50">
            <v>13.7</v>
          </cell>
          <cell r="G50">
            <v>21.19</v>
          </cell>
          <cell r="H50">
            <v>20.75</v>
          </cell>
          <cell r="I50">
            <v>94.01</v>
          </cell>
          <cell r="J50">
            <v>24</v>
          </cell>
          <cell r="K50">
            <v>51.8</v>
          </cell>
          <cell r="L50">
            <v>18.21</v>
          </cell>
          <cell r="M50">
            <v>-0.469999999999985</v>
          </cell>
          <cell r="N50">
            <v>93.54</v>
          </cell>
          <cell r="O50">
            <v>97</v>
          </cell>
          <cell r="P50">
            <v>-3.45999999999999</v>
          </cell>
        </row>
        <row r="51">
          <cell r="C51" t="str">
            <v>岳阳市小计</v>
          </cell>
          <cell r="D51">
            <v>1491.68</v>
          </cell>
          <cell r="E51">
            <v>344.13</v>
          </cell>
          <cell r="F51">
            <v>301.76</v>
          </cell>
          <cell r="G51">
            <v>201.93</v>
          </cell>
          <cell r="H51">
            <v>643.86</v>
          </cell>
          <cell r="I51">
            <v>1176.78</v>
          </cell>
          <cell r="J51">
            <v>612</v>
          </cell>
          <cell r="K51">
            <v>76.26</v>
          </cell>
          <cell r="L51">
            <v>488.52</v>
          </cell>
          <cell r="M51">
            <v>314.9</v>
          </cell>
          <cell r="N51">
            <v>1491.68</v>
          </cell>
          <cell r="O51">
            <v>1130</v>
          </cell>
          <cell r="P51">
            <v>361.68</v>
          </cell>
        </row>
        <row r="52">
          <cell r="C52" t="str">
            <v>岳阳市本级及所辖区小计</v>
          </cell>
          <cell r="D52">
            <v>1356.62</v>
          </cell>
          <cell r="E52">
            <v>315.89</v>
          </cell>
          <cell r="F52">
            <v>248.99</v>
          </cell>
          <cell r="G52">
            <v>178.37</v>
          </cell>
          <cell r="H52">
            <v>613.37</v>
          </cell>
          <cell r="I52">
            <v>1029.18</v>
          </cell>
          <cell r="J52">
            <v>555</v>
          </cell>
          <cell r="K52">
            <v>76.78</v>
          </cell>
          <cell r="L52">
            <v>397.4</v>
          </cell>
          <cell r="M52">
            <v>327.44</v>
          </cell>
          <cell r="N52">
            <v>1356.62</v>
          </cell>
          <cell r="O52">
            <v>991</v>
          </cell>
          <cell r="P52">
            <v>365.62</v>
          </cell>
        </row>
        <row r="53">
          <cell r="C53" t="str">
            <v>岳阳市融资担保有限责任公司</v>
          </cell>
          <cell r="D53">
            <v>6</v>
          </cell>
          <cell r="E53">
            <v>0</v>
          </cell>
          <cell r="F53">
            <v>0</v>
          </cell>
          <cell r="G53">
            <v>3.5</v>
          </cell>
          <cell r="H53">
            <v>2.5</v>
          </cell>
          <cell r="I53">
            <v>0</v>
          </cell>
          <cell r="J53">
            <v>286</v>
          </cell>
          <cell r="K53">
            <v>-286</v>
          </cell>
          <cell r="L53">
            <v>0</v>
          </cell>
          <cell r="M53">
            <v>6</v>
          </cell>
          <cell r="N53">
            <v>6</v>
          </cell>
          <cell r="O53">
            <v>5</v>
          </cell>
          <cell r="P53">
            <v>1</v>
          </cell>
        </row>
        <row r="54">
          <cell r="C54" t="str">
            <v>岳阳市小微融资担保有限责任公司</v>
          </cell>
          <cell r="D54">
            <v>1269.15</v>
          </cell>
          <cell r="E54">
            <v>271.75</v>
          </cell>
          <cell r="F54">
            <v>234.22</v>
          </cell>
          <cell r="G54">
            <v>163.4</v>
          </cell>
          <cell r="H54">
            <v>599.78</v>
          </cell>
          <cell r="I54">
            <v>921.85</v>
          </cell>
          <cell r="J54">
            <v>200</v>
          </cell>
          <cell r="K54">
            <v>343.5</v>
          </cell>
          <cell r="L54">
            <v>378.35</v>
          </cell>
          <cell r="M54">
            <v>347.3</v>
          </cell>
          <cell r="N54">
            <v>1269.15</v>
          </cell>
          <cell r="O54">
            <v>892</v>
          </cell>
          <cell r="P54">
            <v>377.15</v>
          </cell>
        </row>
        <row r="55">
          <cell r="C55" t="str">
            <v>岳阳市融创融资担保有限公司</v>
          </cell>
          <cell r="D55">
            <v>81.47</v>
          </cell>
          <cell r="E55">
            <v>44.14</v>
          </cell>
          <cell r="F55">
            <v>14.77</v>
          </cell>
          <cell r="G55">
            <v>11.47</v>
          </cell>
          <cell r="H55">
            <v>11.09</v>
          </cell>
          <cell r="I55">
            <v>107.33</v>
          </cell>
          <cell r="J55">
            <v>69</v>
          </cell>
          <cell r="K55">
            <v>19.28</v>
          </cell>
          <cell r="L55">
            <v>19.05</v>
          </cell>
          <cell r="M55">
            <v>-25.86</v>
          </cell>
          <cell r="N55">
            <v>81.47</v>
          </cell>
          <cell r="O55">
            <v>94</v>
          </cell>
          <cell r="P55">
            <v>-12.53</v>
          </cell>
        </row>
        <row r="56">
          <cell r="C56" t="str">
            <v>汨罗诚晟融资担保有限公司</v>
          </cell>
          <cell r="D56">
            <v>46.77</v>
          </cell>
          <cell r="E56">
            <v>2.5</v>
          </cell>
          <cell r="F56">
            <v>22.95</v>
          </cell>
          <cell r="G56">
            <v>13.54</v>
          </cell>
          <cell r="H56">
            <v>7.78</v>
          </cell>
          <cell r="I56">
            <v>46.37</v>
          </cell>
          <cell r="J56">
            <v>0</v>
          </cell>
          <cell r="K56">
            <v>5</v>
          </cell>
          <cell r="L56">
            <v>41.37</v>
          </cell>
          <cell r="M56">
            <v>0.400000000000006</v>
          </cell>
          <cell r="N56">
            <v>46.77</v>
          </cell>
          <cell r="O56">
            <v>52</v>
          </cell>
          <cell r="P56">
            <v>-5.23</v>
          </cell>
        </row>
        <row r="57">
          <cell r="C57" t="str">
            <v>岳阳县中小企业融资担保有限公司</v>
          </cell>
          <cell r="D57">
            <v>88.29</v>
          </cell>
          <cell r="E57">
            <v>25.74</v>
          </cell>
          <cell r="F57">
            <v>29.82</v>
          </cell>
          <cell r="G57">
            <v>10.02</v>
          </cell>
          <cell r="H57">
            <v>22.71</v>
          </cell>
          <cell r="I57">
            <v>101.23</v>
          </cell>
          <cell r="J57">
            <v>57</v>
          </cell>
          <cell r="K57">
            <v>-5.52</v>
          </cell>
          <cell r="L57">
            <v>49.75</v>
          </cell>
          <cell r="M57">
            <v>-12.94</v>
          </cell>
          <cell r="N57">
            <v>88.29</v>
          </cell>
          <cell r="O57">
            <v>87</v>
          </cell>
          <cell r="P57">
            <v>1.29000000000001</v>
          </cell>
        </row>
        <row r="58">
          <cell r="C58" t="str">
            <v>常德市小计</v>
          </cell>
          <cell r="D58">
            <v>1498.14</v>
          </cell>
          <cell r="E58">
            <v>558.38</v>
          </cell>
          <cell r="F58">
            <v>302.92</v>
          </cell>
          <cell r="G58">
            <v>360.43</v>
          </cell>
          <cell r="H58">
            <v>276.41</v>
          </cell>
          <cell r="I58">
            <v>1708.77</v>
          </cell>
          <cell r="J58">
            <v>797</v>
          </cell>
          <cell r="K58">
            <v>409.94</v>
          </cell>
          <cell r="L58">
            <v>501.83</v>
          </cell>
          <cell r="M58">
            <v>-210.63</v>
          </cell>
          <cell r="N58">
            <v>1498.14</v>
          </cell>
          <cell r="O58">
            <v>1629</v>
          </cell>
          <cell r="P58">
            <v>-130.86</v>
          </cell>
        </row>
        <row r="59">
          <cell r="C59" t="str">
            <v>常德市本级及所辖区小计</v>
          </cell>
          <cell r="D59">
            <v>1373.37</v>
          </cell>
          <cell r="E59">
            <v>493.78</v>
          </cell>
          <cell r="F59">
            <v>283.66</v>
          </cell>
          <cell r="G59">
            <v>332.99</v>
          </cell>
          <cell r="H59">
            <v>262.94</v>
          </cell>
          <cell r="I59">
            <v>1555.98</v>
          </cell>
          <cell r="J59">
            <v>774</v>
          </cell>
          <cell r="K59">
            <v>303.74</v>
          </cell>
          <cell r="L59">
            <v>478.24</v>
          </cell>
          <cell r="M59">
            <v>-182.61</v>
          </cell>
          <cell r="N59">
            <v>1373.37</v>
          </cell>
          <cell r="O59">
            <v>1481</v>
          </cell>
          <cell r="P59">
            <v>-107.63</v>
          </cell>
        </row>
        <row r="60">
          <cell r="C60" t="str">
            <v>常德财鑫融资担保有限公司</v>
          </cell>
          <cell r="D60">
            <v>79.21</v>
          </cell>
          <cell r="E60">
            <v>58.39</v>
          </cell>
          <cell r="F60">
            <v>11.93</v>
          </cell>
          <cell r="G60">
            <v>5.91</v>
          </cell>
          <cell r="H60">
            <v>2.98</v>
          </cell>
          <cell r="I60">
            <v>177.62</v>
          </cell>
          <cell r="J60">
            <v>350</v>
          </cell>
          <cell r="K60">
            <v>-188.88</v>
          </cell>
          <cell r="L60">
            <v>16.5</v>
          </cell>
          <cell r="M60">
            <v>-98.41</v>
          </cell>
          <cell r="N60">
            <v>79.21</v>
          </cell>
          <cell r="O60">
            <v>102</v>
          </cell>
          <cell r="P60">
            <v>-22.79</v>
          </cell>
        </row>
        <row r="61">
          <cell r="C61" t="str">
            <v>常德财科融资担保有限公司</v>
          </cell>
          <cell r="D61">
            <v>825.69</v>
          </cell>
          <cell r="E61">
            <v>263.3</v>
          </cell>
          <cell r="F61">
            <v>162.54</v>
          </cell>
          <cell r="G61">
            <v>231.94</v>
          </cell>
          <cell r="H61">
            <v>167.91</v>
          </cell>
          <cell r="I61">
            <v>847.99</v>
          </cell>
          <cell r="J61">
            <v>312</v>
          </cell>
          <cell r="K61">
            <v>240.8</v>
          </cell>
          <cell r="L61">
            <v>295.19</v>
          </cell>
          <cell r="M61">
            <v>-22.3</v>
          </cell>
          <cell r="N61">
            <v>825.69</v>
          </cell>
          <cell r="O61">
            <v>877</v>
          </cell>
          <cell r="P61">
            <v>-51.3099999999999</v>
          </cell>
        </row>
        <row r="62">
          <cell r="C62" t="str">
            <v>常德市善德融资担保有限公司</v>
          </cell>
          <cell r="D62">
            <v>32.41</v>
          </cell>
          <cell r="E62">
            <v>6.55</v>
          </cell>
          <cell r="F62">
            <v>8.85</v>
          </cell>
          <cell r="G62">
            <v>12.13</v>
          </cell>
          <cell r="H62">
            <v>4.88</v>
          </cell>
          <cell r="I62">
            <v>28.06</v>
          </cell>
          <cell r="J62">
            <v>25</v>
          </cell>
          <cell r="K62">
            <v>-11.9</v>
          </cell>
          <cell r="L62">
            <v>14.96</v>
          </cell>
          <cell r="M62">
            <v>4.34999999999999</v>
          </cell>
          <cell r="N62">
            <v>32.41</v>
          </cell>
          <cell r="O62">
            <v>37</v>
          </cell>
          <cell r="P62">
            <v>-4.59</v>
          </cell>
        </row>
        <row r="63">
          <cell r="C63" t="str">
            <v>湖南德诚融资担保有限公司</v>
          </cell>
          <cell r="D63">
            <v>221.08</v>
          </cell>
          <cell r="E63">
            <v>73.98</v>
          </cell>
          <cell r="F63">
            <v>49.93</v>
          </cell>
          <cell r="G63">
            <v>39.7</v>
          </cell>
          <cell r="H63">
            <v>57.47</v>
          </cell>
          <cell r="I63">
            <v>243.65</v>
          </cell>
          <cell r="J63">
            <v>66</v>
          </cell>
          <cell r="K63">
            <v>101.6</v>
          </cell>
          <cell r="L63">
            <v>76.05</v>
          </cell>
          <cell r="M63">
            <v>-22.57</v>
          </cell>
          <cell r="N63">
            <v>221.08</v>
          </cell>
          <cell r="O63">
            <v>218</v>
          </cell>
          <cell r="P63">
            <v>3.08000000000001</v>
          </cell>
        </row>
        <row r="64">
          <cell r="C64" t="str">
            <v>常德美源融资担保有限责任公司</v>
          </cell>
          <cell r="D64">
            <v>214.98</v>
          </cell>
          <cell r="E64">
            <v>91.56</v>
          </cell>
          <cell r="F64">
            <v>50.41</v>
          </cell>
          <cell r="G64">
            <v>43.31</v>
          </cell>
          <cell r="H64">
            <v>29.7</v>
          </cell>
          <cell r="I64">
            <v>258.66</v>
          </cell>
          <cell r="J64">
            <v>21</v>
          </cell>
          <cell r="K64">
            <v>162.12</v>
          </cell>
          <cell r="L64">
            <v>75.54</v>
          </cell>
          <cell r="M64">
            <v>-43.68</v>
          </cell>
          <cell r="N64">
            <v>214.98</v>
          </cell>
          <cell r="O64">
            <v>247</v>
          </cell>
          <cell r="P64">
            <v>-32.02</v>
          </cell>
        </row>
        <row r="65">
          <cell r="C65" t="str">
            <v>桃源县惠民中小企业融资担保有限公司</v>
          </cell>
          <cell r="D65">
            <v>124.77</v>
          </cell>
          <cell r="E65">
            <v>64.6</v>
          </cell>
          <cell r="F65">
            <v>19.26</v>
          </cell>
          <cell r="G65">
            <v>27.44</v>
          </cell>
          <cell r="H65">
            <v>13.47</v>
          </cell>
          <cell r="I65">
            <v>152.79</v>
          </cell>
          <cell r="J65">
            <v>23</v>
          </cell>
          <cell r="K65">
            <v>106.2</v>
          </cell>
          <cell r="L65">
            <v>23.59</v>
          </cell>
          <cell r="M65">
            <v>-28.02</v>
          </cell>
          <cell r="N65">
            <v>124.77</v>
          </cell>
          <cell r="O65">
            <v>148</v>
          </cell>
          <cell r="P65">
            <v>-23.23</v>
          </cell>
        </row>
        <row r="66">
          <cell r="C66" t="str">
            <v>张家界市小计</v>
          </cell>
          <cell r="D66">
            <v>579.79</v>
          </cell>
          <cell r="E66">
            <v>216.87</v>
          </cell>
          <cell r="F66">
            <v>160.2</v>
          </cell>
          <cell r="G66">
            <v>54.9</v>
          </cell>
          <cell r="H66">
            <v>147.82</v>
          </cell>
          <cell r="I66">
            <v>693.36</v>
          </cell>
          <cell r="J66">
            <v>95</v>
          </cell>
          <cell r="K66">
            <v>555.61</v>
          </cell>
          <cell r="L66">
            <v>42.75</v>
          </cell>
          <cell r="M66">
            <v>-113.57</v>
          </cell>
          <cell r="N66">
            <v>579.79</v>
          </cell>
          <cell r="O66">
            <v>576</v>
          </cell>
          <cell r="P66">
            <v>3.78999999999996</v>
          </cell>
        </row>
        <row r="67">
          <cell r="C67" t="str">
            <v>张家界市本级及所辖区小计</v>
          </cell>
          <cell r="D67">
            <v>579.79</v>
          </cell>
          <cell r="E67">
            <v>216.87</v>
          </cell>
          <cell r="F67">
            <v>160.2</v>
          </cell>
          <cell r="G67">
            <v>54.9</v>
          </cell>
          <cell r="H67">
            <v>147.82</v>
          </cell>
          <cell r="I67">
            <v>693.36</v>
          </cell>
          <cell r="J67">
            <v>95</v>
          </cell>
          <cell r="K67">
            <v>555.61</v>
          </cell>
          <cell r="L67">
            <v>42.75</v>
          </cell>
          <cell r="M67">
            <v>-113.57</v>
          </cell>
          <cell r="N67">
            <v>579.79</v>
          </cell>
          <cell r="O67">
            <v>576</v>
          </cell>
          <cell r="P67">
            <v>3.78999999999996</v>
          </cell>
        </row>
        <row r="68">
          <cell r="C68" t="str">
            <v>张家界市中小企业融资担保有限公司</v>
          </cell>
          <cell r="D68">
            <v>427.43</v>
          </cell>
          <cell r="E68">
            <v>179.84</v>
          </cell>
          <cell r="F68">
            <v>122.02</v>
          </cell>
          <cell r="G68">
            <v>29.63</v>
          </cell>
          <cell r="H68">
            <v>95.94</v>
          </cell>
          <cell r="I68">
            <v>556.33</v>
          </cell>
          <cell r="J68">
            <v>50</v>
          </cell>
          <cell r="K68">
            <v>489.52</v>
          </cell>
          <cell r="L68">
            <v>16.81</v>
          </cell>
          <cell r="M68">
            <v>-128.9</v>
          </cell>
          <cell r="N68">
            <v>427.43</v>
          </cell>
          <cell r="O68">
            <v>442</v>
          </cell>
          <cell r="P68">
            <v>-14.57</v>
          </cell>
        </row>
        <row r="69">
          <cell r="C69" t="str">
            <v>张家界市融资担保集团有限公司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21</v>
          </cell>
          <cell r="K69">
            <v>-21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C70" t="str">
            <v>张家界经济发展融资担保有限公司</v>
          </cell>
          <cell r="D70">
            <v>152.36</v>
          </cell>
          <cell r="E70">
            <v>37.03</v>
          </cell>
          <cell r="F70">
            <v>38.18</v>
          </cell>
          <cell r="G70">
            <v>25.27</v>
          </cell>
          <cell r="H70">
            <v>51.88</v>
          </cell>
          <cell r="I70">
            <v>137.03</v>
          </cell>
          <cell r="J70">
            <v>24</v>
          </cell>
          <cell r="K70">
            <v>87.09</v>
          </cell>
          <cell r="L70">
            <v>25.94</v>
          </cell>
          <cell r="M70">
            <v>15.33</v>
          </cell>
          <cell r="N70">
            <v>152.36</v>
          </cell>
          <cell r="O70">
            <v>134</v>
          </cell>
          <cell r="P70">
            <v>18.36</v>
          </cell>
        </row>
        <row r="71">
          <cell r="C71" t="str">
            <v>益阳市小计</v>
          </cell>
          <cell r="D71">
            <v>827.83</v>
          </cell>
          <cell r="E71">
            <v>384.56</v>
          </cell>
          <cell r="F71">
            <v>28.45</v>
          </cell>
          <cell r="G71">
            <v>178.81</v>
          </cell>
          <cell r="H71">
            <v>236.01</v>
          </cell>
          <cell r="I71">
            <v>752.49</v>
          </cell>
          <cell r="J71">
            <v>201</v>
          </cell>
          <cell r="K71">
            <v>568.12</v>
          </cell>
          <cell r="L71">
            <v>-16.63</v>
          </cell>
          <cell r="M71">
            <v>75.34</v>
          </cell>
          <cell r="N71">
            <v>827.83</v>
          </cell>
          <cell r="O71">
            <v>789</v>
          </cell>
          <cell r="P71">
            <v>38.83</v>
          </cell>
        </row>
        <row r="72">
          <cell r="C72" t="str">
            <v>益阳市融资担保有限责任公司</v>
          </cell>
          <cell r="D72">
            <v>825.43</v>
          </cell>
          <cell r="E72">
            <v>384.56</v>
          </cell>
          <cell r="F72">
            <v>28.45</v>
          </cell>
          <cell r="G72">
            <v>178.81</v>
          </cell>
          <cell r="H72">
            <v>233.61</v>
          </cell>
          <cell r="I72">
            <v>752.49</v>
          </cell>
          <cell r="J72">
            <v>201</v>
          </cell>
          <cell r="K72">
            <v>568.12</v>
          </cell>
          <cell r="L72">
            <v>-16.63</v>
          </cell>
          <cell r="M72">
            <v>72.9399999999999</v>
          </cell>
          <cell r="N72">
            <v>825.43</v>
          </cell>
          <cell r="O72">
            <v>789</v>
          </cell>
          <cell r="P72">
            <v>36.4299999999999</v>
          </cell>
        </row>
        <row r="73">
          <cell r="C73" t="str">
            <v>湖南梅山融资担保有限责任公司</v>
          </cell>
          <cell r="D73">
            <v>2.4</v>
          </cell>
          <cell r="E73">
            <v>0</v>
          </cell>
          <cell r="F73">
            <v>0</v>
          </cell>
          <cell r="G73">
            <v>0</v>
          </cell>
          <cell r="H73">
            <v>2.4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2.4</v>
          </cell>
          <cell r="N73">
            <v>2.4</v>
          </cell>
          <cell r="O73">
            <v>0</v>
          </cell>
          <cell r="P73">
            <v>2.4</v>
          </cell>
        </row>
        <row r="74">
          <cell r="C74" t="str">
            <v>永州市小计</v>
          </cell>
          <cell r="D74">
            <v>662.16</v>
          </cell>
          <cell r="E74">
            <v>254.48</v>
          </cell>
          <cell r="F74">
            <v>90.45</v>
          </cell>
          <cell r="G74">
            <v>154.56</v>
          </cell>
          <cell r="H74">
            <v>162.67</v>
          </cell>
          <cell r="I74">
            <v>628.45</v>
          </cell>
          <cell r="J74">
            <v>199</v>
          </cell>
          <cell r="K74">
            <v>309.96</v>
          </cell>
          <cell r="L74">
            <v>119.49</v>
          </cell>
          <cell r="M74">
            <v>33.71</v>
          </cell>
          <cell r="N74">
            <v>662.16</v>
          </cell>
          <cell r="O74">
            <v>667</v>
          </cell>
          <cell r="P74">
            <v>-4.84000000000003</v>
          </cell>
        </row>
        <row r="75">
          <cell r="C75" t="str">
            <v>永州市潇湘融资担保有限公司</v>
          </cell>
          <cell r="D75">
            <v>418.12</v>
          </cell>
          <cell r="E75">
            <v>156.13</v>
          </cell>
          <cell r="F75">
            <v>49.58</v>
          </cell>
          <cell r="G75">
            <v>100.1</v>
          </cell>
          <cell r="H75">
            <v>112.31</v>
          </cell>
          <cell r="I75">
            <v>374.79</v>
          </cell>
          <cell r="J75">
            <v>177</v>
          </cell>
          <cell r="K75">
            <v>135.26</v>
          </cell>
          <cell r="L75">
            <v>62.53</v>
          </cell>
          <cell r="M75">
            <v>43.33</v>
          </cell>
          <cell r="N75">
            <v>418.12</v>
          </cell>
          <cell r="O75">
            <v>408</v>
          </cell>
          <cell r="P75">
            <v>10.12</v>
          </cell>
        </row>
        <row r="76">
          <cell r="C76" t="str">
            <v>宁远县中小微企业融资担保有限公司</v>
          </cell>
          <cell r="D76">
            <v>162.79</v>
          </cell>
          <cell r="E76">
            <v>57.8</v>
          </cell>
          <cell r="F76">
            <v>31.97</v>
          </cell>
          <cell r="G76">
            <v>35.89</v>
          </cell>
          <cell r="H76">
            <v>37.13</v>
          </cell>
          <cell r="I76">
            <v>163.56</v>
          </cell>
          <cell r="J76">
            <v>20</v>
          </cell>
          <cell r="K76">
            <v>95.6</v>
          </cell>
          <cell r="L76">
            <v>47.96</v>
          </cell>
          <cell r="M76">
            <v>-0.77000000000001</v>
          </cell>
          <cell r="N76">
            <v>162.79</v>
          </cell>
          <cell r="O76">
            <v>168</v>
          </cell>
          <cell r="P76">
            <v>-5.21000000000001</v>
          </cell>
        </row>
        <row r="77">
          <cell r="C77" t="str">
            <v>蓝山县财信融资担保有限公司</v>
          </cell>
          <cell r="D77">
            <v>81.25</v>
          </cell>
          <cell r="E77">
            <v>40.55</v>
          </cell>
          <cell r="F77">
            <v>8.9</v>
          </cell>
          <cell r="G77">
            <v>18.57</v>
          </cell>
          <cell r="H77">
            <v>13.23</v>
          </cell>
          <cell r="I77">
            <v>90.1</v>
          </cell>
          <cell r="J77">
            <v>2</v>
          </cell>
          <cell r="K77">
            <v>79.1</v>
          </cell>
          <cell r="L77">
            <v>9</v>
          </cell>
          <cell r="M77">
            <v>-8.84999999999999</v>
          </cell>
          <cell r="N77">
            <v>81.25</v>
          </cell>
          <cell r="O77">
            <v>91</v>
          </cell>
          <cell r="P77">
            <v>-9.75</v>
          </cell>
        </row>
        <row r="78">
          <cell r="C78" t="str">
            <v>祁阳市融资担保有限公司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郴州市小计</v>
          </cell>
          <cell r="D79">
            <v>404.29</v>
          </cell>
          <cell r="E79">
            <v>150.57</v>
          </cell>
          <cell r="F79">
            <v>82.52</v>
          </cell>
          <cell r="G79">
            <v>71.87</v>
          </cell>
          <cell r="H79">
            <v>99.33</v>
          </cell>
          <cell r="I79">
            <v>424.68</v>
          </cell>
          <cell r="J79">
            <v>19</v>
          </cell>
          <cell r="K79">
            <v>282.14</v>
          </cell>
          <cell r="L79">
            <v>123.54</v>
          </cell>
          <cell r="M79">
            <v>-20.39</v>
          </cell>
          <cell r="N79">
            <v>404.29</v>
          </cell>
          <cell r="O79">
            <v>407</v>
          </cell>
          <cell r="P79">
            <v>-2.70999999999998</v>
          </cell>
        </row>
        <row r="80">
          <cell r="C80" t="str">
            <v>郴州市中小企业融资担保有限公司</v>
          </cell>
          <cell r="D80">
            <v>380.1</v>
          </cell>
          <cell r="E80">
            <v>145.37</v>
          </cell>
          <cell r="F80">
            <v>75.02</v>
          </cell>
          <cell r="G80">
            <v>62.87</v>
          </cell>
          <cell r="H80">
            <v>96.84</v>
          </cell>
          <cell r="I80">
            <v>401.54</v>
          </cell>
          <cell r="J80">
            <v>19</v>
          </cell>
          <cell r="K80">
            <v>271.74</v>
          </cell>
          <cell r="L80">
            <v>110.8</v>
          </cell>
          <cell r="M80">
            <v>-21.44</v>
          </cell>
          <cell r="N80">
            <v>380.1</v>
          </cell>
          <cell r="O80">
            <v>378</v>
          </cell>
          <cell r="P80">
            <v>2.10000000000002</v>
          </cell>
        </row>
        <row r="81">
          <cell r="C81" t="str">
            <v>嘉禾嘉盛融资担保有限责任公司</v>
          </cell>
          <cell r="D81">
            <v>24.19</v>
          </cell>
          <cell r="E81">
            <v>5.2</v>
          </cell>
          <cell r="F81">
            <v>7.5</v>
          </cell>
          <cell r="G81">
            <v>9</v>
          </cell>
          <cell r="H81">
            <v>2.49</v>
          </cell>
          <cell r="I81">
            <v>23.14</v>
          </cell>
          <cell r="J81">
            <v>0</v>
          </cell>
          <cell r="K81">
            <v>10.4</v>
          </cell>
          <cell r="L81">
            <v>12.74</v>
          </cell>
          <cell r="M81">
            <v>1.05</v>
          </cell>
          <cell r="N81">
            <v>24.19</v>
          </cell>
          <cell r="O81">
            <v>29</v>
          </cell>
          <cell r="P81">
            <v>-4.81</v>
          </cell>
        </row>
        <row r="82">
          <cell r="C82" t="str">
            <v>娄底市小计</v>
          </cell>
          <cell r="D82">
            <v>642.78</v>
          </cell>
          <cell r="E82">
            <v>200.83</v>
          </cell>
          <cell r="F82">
            <v>101.73</v>
          </cell>
          <cell r="G82">
            <v>129.57</v>
          </cell>
          <cell r="H82">
            <v>210.65</v>
          </cell>
          <cell r="I82">
            <v>574.39</v>
          </cell>
          <cell r="J82">
            <v>196</v>
          </cell>
          <cell r="K82">
            <v>225.16</v>
          </cell>
          <cell r="L82">
            <v>153.23</v>
          </cell>
          <cell r="M82">
            <v>68.39</v>
          </cell>
          <cell r="N82">
            <v>642.78</v>
          </cell>
          <cell r="O82">
            <v>576</v>
          </cell>
          <cell r="P82">
            <v>66.78</v>
          </cell>
        </row>
        <row r="83">
          <cell r="C83" t="str">
            <v>娄底市兴娄融资担保有限公司</v>
          </cell>
          <cell r="D83">
            <v>642.78</v>
          </cell>
          <cell r="E83">
            <v>200.83</v>
          </cell>
          <cell r="F83">
            <v>101.73</v>
          </cell>
          <cell r="G83">
            <v>129.57</v>
          </cell>
          <cell r="H83">
            <v>210.65</v>
          </cell>
          <cell r="I83">
            <v>574.39</v>
          </cell>
          <cell r="J83">
            <v>196</v>
          </cell>
          <cell r="K83">
            <v>225.16</v>
          </cell>
          <cell r="L83">
            <v>153.23</v>
          </cell>
          <cell r="M83">
            <v>68.39</v>
          </cell>
          <cell r="N83">
            <v>642.78</v>
          </cell>
          <cell r="O83">
            <v>576</v>
          </cell>
          <cell r="P83">
            <v>66.78</v>
          </cell>
        </row>
        <row r="84">
          <cell r="C84" t="str">
            <v>怀化市小计</v>
          </cell>
          <cell r="D84">
            <v>388.72</v>
          </cell>
          <cell r="E84">
            <v>139.42</v>
          </cell>
          <cell r="F84">
            <v>36.43</v>
          </cell>
          <cell r="G84">
            <v>99.42</v>
          </cell>
          <cell r="H84">
            <v>113.45</v>
          </cell>
          <cell r="I84">
            <v>329.5</v>
          </cell>
          <cell r="J84">
            <v>51</v>
          </cell>
          <cell r="K84">
            <v>237.84</v>
          </cell>
          <cell r="L84">
            <v>40.66</v>
          </cell>
          <cell r="M84">
            <v>59.22</v>
          </cell>
          <cell r="N84">
            <v>388.72</v>
          </cell>
          <cell r="O84">
            <v>367</v>
          </cell>
          <cell r="P84">
            <v>21.72</v>
          </cell>
        </row>
        <row r="85">
          <cell r="C85" t="str">
            <v>怀化市本级及所辖区小计</v>
          </cell>
          <cell r="D85">
            <v>388.72</v>
          </cell>
          <cell r="E85">
            <v>139.42</v>
          </cell>
          <cell r="F85">
            <v>36.43</v>
          </cell>
          <cell r="G85">
            <v>99.42</v>
          </cell>
          <cell r="H85">
            <v>113.45</v>
          </cell>
          <cell r="I85">
            <v>329.5</v>
          </cell>
          <cell r="J85">
            <v>51</v>
          </cell>
          <cell r="K85">
            <v>237.84</v>
          </cell>
          <cell r="L85">
            <v>40.66</v>
          </cell>
          <cell r="M85">
            <v>59.22</v>
          </cell>
          <cell r="N85">
            <v>388.72</v>
          </cell>
          <cell r="O85">
            <v>367</v>
          </cell>
          <cell r="P85">
            <v>21.72</v>
          </cell>
        </row>
        <row r="86">
          <cell r="C86" t="str">
            <v>怀化市财信融资担保有限责任公司</v>
          </cell>
          <cell r="D86">
            <v>290.23</v>
          </cell>
          <cell r="E86">
            <v>100.07</v>
          </cell>
          <cell r="F86">
            <v>30.9</v>
          </cell>
          <cell r="G86">
            <v>70.31</v>
          </cell>
          <cell r="H86">
            <v>88.95</v>
          </cell>
          <cell r="I86">
            <v>238.62</v>
          </cell>
          <cell r="J86">
            <v>16</v>
          </cell>
          <cell r="K86">
            <v>184.14</v>
          </cell>
          <cell r="L86">
            <v>38.48</v>
          </cell>
          <cell r="M86">
            <v>51.61</v>
          </cell>
          <cell r="N86">
            <v>290.23</v>
          </cell>
          <cell r="O86">
            <v>268</v>
          </cell>
          <cell r="P86">
            <v>22.23</v>
          </cell>
        </row>
        <row r="87">
          <cell r="C87" t="str">
            <v>湖南众诺融资担保有限公司</v>
          </cell>
          <cell r="D87">
            <v>98.49</v>
          </cell>
          <cell r="E87">
            <v>39.35</v>
          </cell>
          <cell r="F87">
            <v>5.53</v>
          </cell>
          <cell r="G87">
            <v>29.11</v>
          </cell>
          <cell r="H87">
            <v>24.5</v>
          </cell>
          <cell r="I87">
            <v>90.88</v>
          </cell>
          <cell r="J87">
            <v>29</v>
          </cell>
          <cell r="K87">
            <v>59.7</v>
          </cell>
          <cell r="L87">
            <v>2.18</v>
          </cell>
          <cell r="M87">
            <v>7.60999999999999</v>
          </cell>
          <cell r="N87">
            <v>98.49</v>
          </cell>
          <cell r="O87">
            <v>99</v>
          </cell>
          <cell r="P87">
            <v>-0.510000000000005</v>
          </cell>
        </row>
        <row r="88">
          <cell r="C88" t="str">
            <v>怀化市中小企业融资担保有限公司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6</v>
          </cell>
          <cell r="K88">
            <v>-6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C89" t="str">
            <v>湘西州小计</v>
          </cell>
          <cell r="D89">
            <v>335.56</v>
          </cell>
          <cell r="E89">
            <v>113.97</v>
          </cell>
          <cell r="F89">
            <v>41.76</v>
          </cell>
          <cell r="G89">
            <v>113.82</v>
          </cell>
          <cell r="H89">
            <v>66.01</v>
          </cell>
          <cell r="I89">
            <v>283.74</v>
          </cell>
          <cell r="J89">
            <v>45</v>
          </cell>
          <cell r="K89">
            <v>182.94</v>
          </cell>
          <cell r="L89">
            <v>55.8</v>
          </cell>
          <cell r="M89">
            <v>51.82</v>
          </cell>
          <cell r="N89">
            <v>335.56</v>
          </cell>
          <cell r="O89">
            <v>359</v>
          </cell>
          <cell r="P89">
            <v>-23.44</v>
          </cell>
        </row>
        <row r="90">
          <cell r="C90" t="str">
            <v>湘西融资担保有限责任公司</v>
          </cell>
          <cell r="D90">
            <v>295.66</v>
          </cell>
          <cell r="E90">
            <v>89.08</v>
          </cell>
          <cell r="F90">
            <v>32.94</v>
          </cell>
          <cell r="G90">
            <v>113.82</v>
          </cell>
          <cell r="H90">
            <v>59.82</v>
          </cell>
          <cell r="I90">
            <v>222.32</v>
          </cell>
          <cell r="J90">
            <v>45</v>
          </cell>
          <cell r="K90">
            <v>133.16</v>
          </cell>
          <cell r="L90">
            <v>44.16</v>
          </cell>
          <cell r="M90">
            <v>73.34</v>
          </cell>
          <cell r="N90">
            <v>295.66</v>
          </cell>
          <cell r="O90">
            <v>314</v>
          </cell>
          <cell r="P90">
            <v>-18.34</v>
          </cell>
        </row>
        <row r="91">
          <cell r="C91" t="str">
            <v>花垣县十八洞融资担保有限责任公司</v>
          </cell>
          <cell r="D91">
            <v>39.9</v>
          </cell>
          <cell r="E91">
            <v>24.89</v>
          </cell>
          <cell r="F91">
            <v>8.82</v>
          </cell>
          <cell r="G91">
            <v>0</v>
          </cell>
          <cell r="H91">
            <v>6.19</v>
          </cell>
          <cell r="I91">
            <v>61.42</v>
          </cell>
          <cell r="J91">
            <v>0</v>
          </cell>
          <cell r="K91">
            <v>49.78</v>
          </cell>
          <cell r="L91">
            <v>11.64</v>
          </cell>
          <cell r="M91">
            <v>-21.52</v>
          </cell>
          <cell r="N91">
            <v>39.9</v>
          </cell>
          <cell r="O91">
            <v>45</v>
          </cell>
          <cell r="P91">
            <v>-5.1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10-12月"/>
      <sheetName val="7-9月"/>
      <sheetName val="4-6月"/>
      <sheetName val="4-6月农担"/>
      <sheetName val="1-3月"/>
      <sheetName val="23年上半年再担保费"/>
      <sheetName val="23年下半年再担保费"/>
      <sheetName val="银担普惠-分险服务费"/>
    </sheetNames>
    <sheetDataSet>
      <sheetData sheetId="0"/>
      <sheetData sheetId="1"/>
      <sheetData sheetId="2"/>
      <sheetData sheetId="3">
        <row r="4">
          <cell r="B4" t="str">
            <v>湖南省中小企业融资担保有限公司</v>
          </cell>
          <cell r="C4">
            <v>24343.5</v>
          </cell>
          <cell r="D4">
            <v>72</v>
          </cell>
          <cell r="E4">
            <v>118.32</v>
          </cell>
          <cell r="F4">
            <v>113.46</v>
          </cell>
          <cell r="G4">
            <v>4.86</v>
          </cell>
          <cell r="H4">
            <v>9650</v>
          </cell>
          <cell r="I4">
            <v>12</v>
          </cell>
          <cell r="J4">
            <v>46.6</v>
          </cell>
          <cell r="K4">
            <v>37.85</v>
          </cell>
          <cell r="L4">
            <v>8.75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164.92</v>
          </cell>
          <cell r="S4">
            <v>151.31</v>
          </cell>
          <cell r="T4">
            <v>13.61</v>
          </cell>
        </row>
        <row r="5">
          <cell r="B5" t="str">
            <v>常德财科融资担保有限公司</v>
          </cell>
          <cell r="C5">
            <v>23451.4</v>
          </cell>
          <cell r="D5">
            <v>131</v>
          </cell>
          <cell r="E5">
            <v>116.63</v>
          </cell>
          <cell r="F5">
            <v>107.35</v>
          </cell>
          <cell r="G5">
            <v>9.28</v>
          </cell>
          <cell r="H5">
            <v>3600</v>
          </cell>
          <cell r="I5">
            <v>4</v>
          </cell>
          <cell r="J5">
            <v>17.61</v>
          </cell>
          <cell r="K5">
            <v>17.61</v>
          </cell>
          <cell r="L5">
            <v>0</v>
          </cell>
          <cell r="M5">
            <v>9164</v>
          </cell>
          <cell r="N5">
            <v>110</v>
          </cell>
          <cell r="O5">
            <v>17.83</v>
          </cell>
          <cell r="P5">
            <v>17.83</v>
          </cell>
          <cell r="Q5">
            <v>0</v>
          </cell>
          <cell r="R5">
            <v>152.07</v>
          </cell>
          <cell r="S5">
            <v>142.79</v>
          </cell>
          <cell r="T5">
            <v>9.28</v>
          </cell>
        </row>
        <row r="6">
          <cell r="B6" t="str">
            <v>岳阳市小微融资担保有限责任公司</v>
          </cell>
          <cell r="C6">
            <v>70814</v>
          </cell>
          <cell r="D6">
            <v>263</v>
          </cell>
          <cell r="E6">
            <v>350.9</v>
          </cell>
          <cell r="F6">
            <v>335.89</v>
          </cell>
          <cell r="G6">
            <v>15.01</v>
          </cell>
          <cell r="H6">
            <v>7510</v>
          </cell>
          <cell r="I6">
            <v>9</v>
          </cell>
          <cell r="J6">
            <v>36.02</v>
          </cell>
          <cell r="K6">
            <v>33.37</v>
          </cell>
          <cell r="L6">
            <v>2.65</v>
          </cell>
          <cell r="M6">
            <v>988</v>
          </cell>
          <cell r="N6">
            <v>11</v>
          </cell>
          <cell r="O6">
            <v>1.75</v>
          </cell>
          <cell r="P6">
            <v>1.75</v>
          </cell>
          <cell r="Q6">
            <v>0</v>
          </cell>
          <cell r="R6">
            <v>388.67</v>
          </cell>
          <cell r="S6">
            <v>371.01</v>
          </cell>
          <cell r="T6">
            <v>17.66</v>
          </cell>
        </row>
        <row r="7">
          <cell r="B7" t="str">
            <v>湖南潭城融资担保集团有限公司</v>
          </cell>
          <cell r="C7">
            <v>2143</v>
          </cell>
          <cell r="D7">
            <v>11</v>
          </cell>
          <cell r="E7">
            <v>10.7</v>
          </cell>
          <cell r="F7">
            <v>8.43</v>
          </cell>
          <cell r="G7">
            <v>2.27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10.7</v>
          </cell>
          <cell r="S7">
            <v>8.43</v>
          </cell>
          <cell r="T7">
            <v>2.27</v>
          </cell>
        </row>
        <row r="8">
          <cell r="B8" t="str">
            <v>湘潭中小微融资担保有限公司</v>
          </cell>
          <cell r="C8">
            <v>2725</v>
          </cell>
          <cell r="D8">
            <v>11</v>
          </cell>
          <cell r="E8">
            <v>12.83</v>
          </cell>
          <cell r="F8">
            <v>8.96</v>
          </cell>
          <cell r="G8">
            <v>3.87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872.7</v>
          </cell>
          <cell r="N8">
            <v>8</v>
          </cell>
          <cell r="O8">
            <v>1.61</v>
          </cell>
          <cell r="P8">
            <v>1.36</v>
          </cell>
          <cell r="Q8">
            <v>0.25</v>
          </cell>
          <cell r="R8">
            <v>14.44</v>
          </cell>
          <cell r="S8">
            <v>10.32</v>
          </cell>
          <cell r="T8">
            <v>4.12</v>
          </cell>
        </row>
        <row r="9">
          <cell r="B9" t="str">
            <v>娄底市兴娄融资担保有限公司</v>
          </cell>
          <cell r="C9">
            <v>55383</v>
          </cell>
          <cell r="D9">
            <v>206</v>
          </cell>
          <cell r="E9">
            <v>275.29</v>
          </cell>
          <cell r="F9">
            <v>248.97</v>
          </cell>
          <cell r="G9">
            <v>26.32</v>
          </cell>
          <cell r="H9">
            <v>950</v>
          </cell>
          <cell r="I9">
            <v>1</v>
          </cell>
          <cell r="J9">
            <v>4.75</v>
          </cell>
          <cell r="K9">
            <v>4.75</v>
          </cell>
          <cell r="L9">
            <v>0</v>
          </cell>
          <cell r="M9">
            <v>10302</v>
          </cell>
          <cell r="N9">
            <v>123</v>
          </cell>
          <cell r="O9">
            <v>17.66</v>
          </cell>
          <cell r="P9">
            <v>17.02</v>
          </cell>
          <cell r="Q9">
            <v>0.64</v>
          </cell>
          <cell r="R9">
            <v>297.7</v>
          </cell>
          <cell r="S9">
            <v>270.74</v>
          </cell>
          <cell r="T9">
            <v>26.96</v>
          </cell>
        </row>
        <row r="10">
          <cell r="B10" t="str">
            <v>永州市潇湘融资担保有限公司</v>
          </cell>
          <cell r="C10">
            <v>15934.7</v>
          </cell>
          <cell r="D10">
            <v>183</v>
          </cell>
          <cell r="E10">
            <v>78.93</v>
          </cell>
          <cell r="F10">
            <v>77.93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9392</v>
          </cell>
          <cell r="N10">
            <v>92</v>
          </cell>
          <cell r="O10">
            <v>17.81</v>
          </cell>
          <cell r="P10">
            <v>16.82</v>
          </cell>
          <cell r="Q10">
            <v>0.99</v>
          </cell>
          <cell r="R10">
            <v>96.74</v>
          </cell>
          <cell r="S10">
            <v>94.75</v>
          </cell>
          <cell r="T10">
            <v>1.99</v>
          </cell>
        </row>
        <row r="11">
          <cell r="B11" t="str">
            <v>益阳市融资担保有限责任公司</v>
          </cell>
          <cell r="C11">
            <v>38212.4</v>
          </cell>
          <cell r="D11">
            <v>129</v>
          </cell>
          <cell r="E11">
            <v>188.88</v>
          </cell>
          <cell r="F11">
            <v>180.31</v>
          </cell>
          <cell r="G11">
            <v>8.57</v>
          </cell>
          <cell r="H11">
            <v>5100</v>
          </cell>
          <cell r="I11">
            <v>7</v>
          </cell>
          <cell r="J11">
            <v>24.44</v>
          </cell>
          <cell r="K11">
            <v>13.46</v>
          </cell>
          <cell r="L11">
            <v>10.98</v>
          </cell>
          <cell r="M11">
            <v>14925.1</v>
          </cell>
          <cell r="N11">
            <v>151</v>
          </cell>
          <cell r="O11">
            <v>27.3</v>
          </cell>
          <cell r="P11">
            <v>25.71</v>
          </cell>
          <cell r="Q11">
            <v>1.59</v>
          </cell>
          <cell r="R11">
            <v>240.62</v>
          </cell>
          <cell r="S11">
            <v>219.48</v>
          </cell>
          <cell r="T11">
            <v>21.14</v>
          </cell>
        </row>
        <row r="12">
          <cell r="B12" t="str">
            <v>邵阳市融资担保有限公司</v>
          </cell>
          <cell r="C12">
            <v>10041</v>
          </cell>
          <cell r="D12">
            <v>44</v>
          </cell>
          <cell r="E12">
            <v>49.18</v>
          </cell>
          <cell r="F12">
            <v>49.18</v>
          </cell>
          <cell r="G12">
            <v>0</v>
          </cell>
          <cell r="H12">
            <v>2650</v>
          </cell>
          <cell r="I12">
            <v>3</v>
          </cell>
          <cell r="J12">
            <v>13.21</v>
          </cell>
          <cell r="K12">
            <v>13.21</v>
          </cell>
          <cell r="L12">
            <v>0</v>
          </cell>
          <cell r="M12">
            <v>27916.52</v>
          </cell>
          <cell r="N12">
            <v>413</v>
          </cell>
          <cell r="O12">
            <v>36.8</v>
          </cell>
          <cell r="P12">
            <v>26.07</v>
          </cell>
          <cell r="Q12">
            <v>10.73</v>
          </cell>
          <cell r="R12">
            <v>99.19</v>
          </cell>
          <cell r="S12">
            <v>88.46</v>
          </cell>
          <cell r="T12">
            <v>10.73</v>
          </cell>
        </row>
        <row r="13">
          <cell r="B13" t="str">
            <v>邵东市鼎成融资担保有限公司</v>
          </cell>
          <cell r="C13">
            <v>1795</v>
          </cell>
          <cell r="D13">
            <v>11</v>
          </cell>
          <cell r="E13">
            <v>6.1</v>
          </cell>
          <cell r="F13">
            <v>5.2</v>
          </cell>
          <cell r="G13">
            <v>0.9</v>
          </cell>
          <cell r="H13">
            <v>1000</v>
          </cell>
          <cell r="I13">
            <v>1</v>
          </cell>
          <cell r="J13">
            <v>4.95</v>
          </cell>
          <cell r="K13">
            <v>4.95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11.05</v>
          </cell>
          <cell r="S13">
            <v>10.15</v>
          </cell>
          <cell r="T13">
            <v>0.9</v>
          </cell>
        </row>
        <row r="14">
          <cell r="B14" t="str">
            <v>张家界市中小企业融资担保有限公司</v>
          </cell>
          <cell r="C14">
            <v>14825.2</v>
          </cell>
          <cell r="D14">
            <v>124</v>
          </cell>
          <cell r="E14">
            <v>73.56</v>
          </cell>
          <cell r="F14">
            <v>72.01</v>
          </cell>
          <cell r="G14">
            <v>1.55</v>
          </cell>
          <cell r="H14">
            <v>2600</v>
          </cell>
          <cell r="I14">
            <v>3</v>
          </cell>
          <cell r="J14">
            <v>11.33</v>
          </cell>
          <cell r="K14">
            <v>11.33</v>
          </cell>
          <cell r="L14">
            <v>0</v>
          </cell>
          <cell r="M14">
            <v>2202.4</v>
          </cell>
          <cell r="N14">
            <v>23</v>
          </cell>
          <cell r="O14">
            <v>4.32</v>
          </cell>
          <cell r="P14">
            <v>4.32</v>
          </cell>
          <cell r="Q14">
            <v>0</v>
          </cell>
          <cell r="R14">
            <v>89.21</v>
          </cell>
          <cell r="S14">
            <v>87.66</v>
          </cell>
          <cell r="T14">
            <v>1.55</v>
          </cell>
        </row>
        <row r="15">
          <cell r="B15" t="str">
            <v>张家界经济发展融资担保有限公司</v>
          </cell>
          <cell r="C15">
            <v>3060</v>
          </cell>
          <cell r="D15">
            <v>11</v>
          </cell>
          <cell r="E15">
            <v>14.84</v>
          </cell>
          <cell r="F15">
            <v>14.84</v>
          </cell>
          <cell r="G15">
            <v>0</v>
          </cell>
          <cell r="H15">
            <v>1300</v>
          </cell>
          <cell r="I15">
            <v>2</v>
          </cell>
          <cell r="J15">
            <v>5.65</v>
          </cell>
          <cell r="K15">
            <v>5.65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20.49</v>
          </cell>
          <cell r="S15">
            <v>20.49</v>
          </cell>
          <cell r="T15">
            <v>0</v>
          </cell>
        </row>
        <row r="16">
          <cell r="B16" t="str">
            <v>株洲高科火炬融资担保有限公司</v>
          </cell>
          <cell r="C16">
            <v>2500</v>
          </cell>
          <cell r="D16">
            <v>10</v>
          </cell>
          <cell r="E16">
            <v>12.47</v>
          </cell>
          <cell r="F16">
            <v>11.98</v>
          </cell>
          <cell r="G16">
            <v>0.49</v>
          </cell>
          <cell r="H16">
            <v>1800</v>
          </cell>
          <cell r="I16">
            <v>2</v>
          </cell>
          <cell r="J16">
            <v>8.9</v>
          </cell>
          <cell r="K16">
            <v>8.9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21.37</v>
          </cell>
          <cell r="S16">
            <v>20.88</v>
          </cell>
          <cell r="T16">
            <v>0.49</v>
          </cell>
        </row>
        <row r="17">
          <cell r="B17" t="str">
            <v>长沙市望财融资担保有限公司</v>
          </cell>
          <cell r="C17">
            <v>2026</v>
          </cell>
          <cell r="D17">
            <v>8</v>
          </cell>
          <cell r="E17">
            <v>9.97</v>
          </cell>
          <cell r="F17">
            <v>8.33</v>
          </cell>
          <cell r="G17">
            <v>1.64</v>
          </cell>
          <cell r="H17">
            <v>2770</v>
          </cell>
          <cell r="I17">
            <v>3</v>
          </cell>
          <cell r="J17">
            <v>13.74</v>
          </cell>
          <cell r="K17">
            <v>9.71</v>
          </cell>
          <cell r="L17">
            <v>4.03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23.71</v>
          </cell>
          <cell r="S17">
            <v>18.04</v>
          </cell>
          <cell r="T17">
            <v>5.67</v>
          </cell>
        </row>
        <row r="18">
          <cell r="B18" t="str">
            <v>湖南德诚融资担保有限公司</v>
          </cell>
          <cell r="C18">
            <v>11280</v>
          </cell>
          <cell r="D18">
            <v>48</v>
          </cell>
          <cell r="E18">
            <v>54.46</v>
          </cell>
          <cell r="F18">
            <v>1.18</v>
          </cell>
          <cell r="G18">
            <v>53.28</v>
          </cell>
          <cell r="H18">
            <v>4950</v>
          </cell>
          <cell r="I18">
            <v>6</v>
          </cell>
          <cell r="J18">
            <v>24.41</v>
          </cell>
          <cell r="K18">
            <v>0</v>
          </cell>
          <cell r="L18">
            <v>24.41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78.87</v>
          </cell>
          <cell r="S18">
            <v>1.18</v>
          </cell>
          <cell r="T18">
            <v>77.69</v>
          </cell>
        </row>
        <row r="19">
          <cell r="B19" t="str">
            <v>浏阳市中小企业融资担保有限公司</v>
          </cell>
          <cell r="C19">
            <v>4112</v>
          </cell>
          <cell r="D19">
            <v>15</v>
          </cell>
          <cell r="E19">
            <v>19.29</v>
          </cell>
          <cell r="F19">
            <v>13.41</v>
          </cell>
          <cell r="G19">
            <v>5.88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19.29</v>
          </cell>
          <cell r="S19">
            <v>13.41</v>
          </cell>
          <cell r="T19">
            <v>5.88</v>
          </cell>
        </row>
        <row r="20">
          <cell r="B20" t="str">
            <v>湖南金信融资担保有限责任公司</v>
          </cell>
          <cell r="C20">
            <v>4620</v>
          </cell>
          <cell r="D20">
            <v>15</v>
          </cell>
          <cell r="E20">
            <v>23.1</v>
          </cell>
          <cell r="F20">
            <v>23.1</v>
          </cell>
          <cell r="G20">
            <v>0</v>
          </cell>
          <cell r="H20">
            <v>720</v>
          </cell>
          <cell r="I20">
            <v>1</v>
          </cell>
          <cell r="J20">
            <v>3.6</v>
          </cell>
          <cell r="K20">
            <v>3.6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26.7</v>
          </cell>
          <cell r="S20">
            <v>26.7</v>
          </cell>
          <cell r="T20">
            <v>0</v>
          </cell>
        </row>
        <row r="21">
          <cell r="B21" t="str">
            <v>浏阳市财信融资担保有限责任公司</v>
          </cell>
          <cell r="C21">
            <v>5650</v>
          </cell>
          <cell r="D21">
            <v>14</v>
          </cell>
          <cell r="E21">
            <v>27.68</v>
          </cell>
          <cell r="F21">
            <v>27.58</v>
          </cell>
          <cell r="G21">
            <v>0.1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27.68</v>
          </cell>
          <cell r="S21">
            <v>27.58</v>
          </cell>
          <cell r="T21">
            <v>0.1</v>
          </cell>
        </row>
        <row r="22">
          <cell r="B22" t="str">
            <v>衡阳市融资担保集团有限公司</v>
          </cell>
          <cell r="C22">
            <v>11768</v>
          </cell>
          <cell r="D22">
            <v>62</v>
          </cell>
          <cell r="E22">
            <v>58.58</v>
          </cell>
          <cell r="F22">
            <v>49.66</v>
          </cell>
          <cell r="G22">
            <v>8.92</v>
          </cell>
          <cell r="H22">
            <v>10440</v>
          </cell>
          <cell r="I22">
            <v>12</v>
          </cell>
          <cell r="J22">
            <v>49.51</v>
          </cell>
          <cell r="K22">
            <v>37.76</v>
          </cell>
          <cell r="L22">
            <v>11.75</v>
          </cell>
          <cell r="M22">
            <v>10627.6</v>
          </cell>
          <cell r="N22">
            <v>158</v>
          </cell>
          <cell r="O22">
            <v>19.89</v>
          </cell>
          <cell r="P22">
            <v>19.89</v>
          </cell>
          <cell r="Q22">
            <v>0</v>
          </cell>
          <cell r="R22">
            <v>127.98</v>
          </cell>
          <cell r="S22">
            <v>107.31</v>
          </cell>
          <cell r="T22">
            <v>20.67</v>
          </cell>
        </row>
        <row r="23">
          <cell r="B23" t="str">
            <v>岳阳县中小企业融资担保有限公司</v>
          </cell>
          <cell r="C23">
            <v>2598</v>
          </cell>
          <cell r="D23">
            <v>11</v>
          </cell>
          <cell r="E23">
            <v>12.97</v>
          </cell>
          <cell r="F23">
            <v>12.97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1585</v>
          </cell>
          <cell r="N23">
            <v>28</v>
          </cell>
          <cell r="O23">
            <v>7.94</v>
          </cell>
          <cell r="P23">
            <v>3.17</v>
          </cell>
          <cell r="Q23">
            <v>4.77</v>
          </cell>
          <cell r="R23">
            <v>20.91</v>
          </cell>
          <cell r="S23">
            <v>16.14</v>
          </cell>
          <cell r="T23">
            <v>4.77</v>
          </cell>
        </row>
        <row r="24">
          <cell r="B24" t="str">
            <v>湖南金玉融资担保有限公司</v>
          </cell>
          <cell r="C24">
            <v>3986.9</v>
          </cell>
          <cell r="D24">
            <v>15</v>
          </cell>
          <cell r="E24">
            <v>19.91</v>
          </cell>
          <cell r="F24">
            <v>19.9</v>
          </cell>
          <cell r="G24">
            <v>0.01</v>
          </cell>
          <cell r="H24">
            <v>1000</v>
          </cell>
          <cell r="I24">
            <v>1</v>
          </cell>
          <cell r="J24">
            <v>5</v>
          </cell>
          <cell r="K24">
            <v>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24.91</v>
          </cell>
          <cell r="S24">
            <v>24.9</v>
          </cell>
          <cell r="T24">
            <v>0.01</v>
          </cell>
        </row>
        <row r="25">
          <cell r="B25" t="str">
            <v>桃源县惠民中小企业融资担保有限公司</v>
          </cell>
          <cell r="C25">
            <v>4057</v>
          </cell>
          <cell r="D25">
            <v>21</v>
          </cell>
          <cell r="E25">
            <v>20.11</v>
          </cell>
          <cell r="F25">
            <v>5.8</v>
          </cell>
          <cell r="G25">
            <v>14.31</v>
          </cell>
          <cell r="H25">
            <v>1000</v>
          </cell>
          <cell r="I25">
            <v>1</v>
          </cell>
          <cell r="J25">
            <v>5</v>
          </cell>
          <cell r="K25">
            <v>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25.11</v>
          </cell>
          <cell r="S25">
            <v>10.8</v>
          </cell>
          <cell r="T25">
            <v>14.31</v>
          </cell>
        </row>
        <row r="26">
          <cell r="B26" t="str">
            <v>耒阳市互惠投融资担保有限公司</v>
          </cell>
          <cell r="C26">
            <v>240</v>
          </cell>
          <cell r="D26">
            <v>1</v>
          </cell>
          <cell r="E26">
            <v>1.2</v>
          </cell>
          <cell r="F26">
            <v>1.2</v>
          </cell>
          <cell r="G26">
            <v>0</v>
          </cell>
          <cell r="H26">
            <v>0</v>
          </cell>
          <cell r="I26">
            <v>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1.2</v>
          </cell>
          <cell r="S26">
            <v>1.2</v>
          </cell>
          <cell r="T26">
            <v>0</v>
          </cell>
        </row>
        <row r="27">
          <cell r="B27" t="str">
            <v>长沙经济技术开发区融资担保有限公司</v>
          </cell>
          <cell r="C27">
            <v>3190</v>
          </cell>
          <cell r="D27">
            <v>7</v>
          </cell>
          <cell r="E27">
            <v>15.92</v>
          </cell>
          <cell r="F27">
            <v>15.92</v>
          </cell>
          <cell r="G27">
            <v>0</v>
          </cell>
          <cell r="H27">
            <v>3500</v>
          </cell>
          <cell r="I27">
            <v>4</v>
          </cell>
          <cell r="J27">
            <v>17.42</v>
          </cell>
          <cell r="K27">
            <v>17.42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33.34</v>
          </cell>
          <cell r="S27">
            <v>33.34</v>
          </cell>
          <cell r="T27">
            <v>0</v>
          </cell>
        </row>
        <row r="28">
          <cell r="B28" t="str">
            <v>湘潭县莲乡融资担保有限公司</v>
          </cell>
          <cell r="C28">
            <v>1725</v>
          </cell>
          <cell r="D28">
            <v>9</v>
          </cell>
          <cell r="E28">
            <v>8.63</v>
          </cell>
          <cell r="F28">
            <v>8.63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8.63</v>
          </cell>
          <cell r="S28">
            <v>8.63</v>
          </cell>
          <cell r="T28">
            <v>0</v>
          </cell>
        </row>
        <row r="29">
          <cell r="B29" t="str">
            <v>长沙市长财融资担保有限公司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30610.46</v>
          </cell>
          <cell r="N29">
            <v>204</v>
          </cell>
          <cell r="O29">
            <v>60.1</v>
          </cell>
          <cell r="P29">
            <v>0</v>
          </cell>
          <cell r="Q29">
            <v>60.1</v>
          </cell>
          <cell r="R29">
            <v>60.1</v>
          </cell>
          <cell r="S29">
            <v>0</v>
          </cell>
          <cell r="T29">
            <v>60.1</v>
          </cell>
        </row>
        <row r="30">
          <cell r="B30" t="str">
            <v>湖南众诺融资担保有限公司</v>
          </cell>
          <cell r="C30">
            <v>3190</v>
          </cell>
          <cell r="D30">
            <v>15</v>
          </cell>
          <cell r="E30">
            <v>15.95</v>
          </cell>
          <cell r="F30">
            <v>11.58</v>
          </cell>
          <cell r="G30">
            <v>4.37</v>
          </cell>
          <cell r="H30">
            <v>2550</v>
          </cell>
          <cell r="I30">
            <v>3</v>
          </cell>
          <cell r="J30">
            <v>12.75</v>
          </cell>
          <cell r="K30">
            <v>12.75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28.7</v>
          </cell>
          <cell r="S30">
            <v>24.33</v>
          </cell>
          <cell r="T30">
            <v>4.37</v>
          </cell>
        </row>
        <row r="31">
          <cell r="B31" t="str">
            <v>株洲市融资担保有限公司</v>
          </cell>
          <cell r="C31">
            <v>17769.7</v>
          </cell>
          <cell r="D31">
            <v>109</v>
          </cell>
          <cell r="E31">
            <v>87.95</v>
          </cell>
          <cell r="F31">
            <v>84.1</v>
          </cell>
          <cell r="G31">
            <v>3.85</v>
          </cell>
          <cell r="H31">
            <v>2980</v>
          </cell>
          <cell r="I31">
            <v>4</v>
          </cell>
          <cell r="J31">
            <v>14.77</v>
          </cell>
          <cell r="K31">
            <v>4.87</v>
          </cell>
          <cell r="L31">
            <v>9.9</v>
          </cell>
          <cell r="M31">
            <v>4017</v>
          </cell>
          <cell r="N31">
            <v>43</v>
          </cell>
          <cell r="O31">
            <v>7.69</v>
          </cell>
          <cell r="P31">
            <v>7.69</v>
          </cell>
          <cell r="Q31">
            <v>0</v>
          </cell>
          <cell r="R31">
            <v>110.41</v>
          </cell>
          <cell r="S31">
            <v>96.66</v>
          </cell>
          <cell r="T31">
            <v>13.75</v>
          </cell>
        </row>
        <row r="32">
          <cell r="B32" t="str">
            <v>宁远县中小微企业融资担保有限公司</v>
          </cell>
          <cell r="C32">
            <v>24372</v>
          </cell>
          <cell r="D32">
            <v>233</v>
          </cell>
          <cell r="E32">
            <v>119.79</v>
          </cell>
          <cell r="F32">
            <v>98.52</v>
          </cell>
          <cell r="G32">
            <v>21.27</v>
          </cell>
          <cell r="H32">
            <v>1700</v>
          </cell>
          <cell r="I32">
            <v>0</v>
          </cell>
          <cell r="J32">
            <v>8.5</v>
          </cell>
          <cell r="K32">
            <v>5</v>
          </cell>
          <cell r="L32">
            <v>3.5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128.29</v>
          </cell>
          <cell r="S32">
            <v>103.52</v>
          </cell>
          <cell r="T32">
            <v>24.77</v>
          </cell>
        </row>
        <row r="33">
          <cell r="B33" t="str">
            <v>花垣县十八洞融资担保有限责任公司</v>
          </cell>
          <cell r="C33">
            <v>1560</v>
          </cell>
          <cell r="D33">
            <v>8</v>
          </cell>
          <cell r="E33">
            <v>6.52</v>
          </cell>
          <cell r="F33">
            <v>6.52</v>
          </cell>
          <cell r="G33">
            <v>0</v>
          </cell>
          <cell r="H33">
            <v>889</v>
          </cell>
          <cell r="I33">
            <v>1</v>
          </cell>
          <cell r="J33">
            <v>2.95</v>
          </cell>
          <cell r="K33">
            <v>2.95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9.47</v>
          </cell>
          <cell r="S33">
            <v>9.47</v>
          </cell>
          <cell r="T33">
            <v>0</v>
          </cell>
        </row>
        <row r="34">
          <cell r="B34" t="str">
            <v>隆回县中小企业融资担保有限责任公司</v>
          </cell>
          <cell r="C34">
            <v>6980</v>
          </cell>
          <cell r="D34">
            <v>30</v>
          </cell>
          <cell r="E34">
            <v>34.12</v>
          </cell>
          <cell r="F34">
            <v>30.65</v>
          </cell>
          <cell r="G34">
            <v>3.47</v>
          </cell>
          <cell r="H34">
            <v>700</v>
          </cell>
          <cell r="I34">
            <v>1</v>
          </cell>
          <cell r="J34">
            <v>3.5</v>
          </cell>
          <cell r="K34">
            <v>0</v>
          </cell>
          <cell r="L34">
            <v>3.5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37.62</v>
          </cell>
          <cell r="S34">
            <v>30.65</v>
          </cell>
          <cell r="T34">
            <v>6.97</v>
          </cell>
        </row>
        <row r="35">
          <cell r="B35" t="str">
            <v>常德美源融资担保有限责任公司</v>
          </cell>
          <cell r="C35">
            <v>7686.5</v>
          </cell>
          <cell r="D35">
            <v>54</v>
          </cell>
          <cell r="E35">
            <v>38.44</v>
          </cell>
          <cell r="F35">
            <v>17.92</v>
          </cell>
          <cell r="G35">
            <v>20.52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38.44</v>
          </cell>
          <cell r="S35">
            <v>17.92</v>
          </cell>
          <cell r="T35">
            <v>20.52</v>
          </cell>
        </row>
        <row r="36">
          <cell r="B36" t="str">
            <v>长沙市中水融资担保有限公司</v>
          </cell>
          <cell r="C36">
            <v>50</v>
          </cell>
          <cell r="D36">
            <v>1</v>
          </cell>
          <cell r="E36">
            <v>0.25</v>
          </cell>
          <cell r="F36">
            <v>0.25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0.25</v>
          </cell>
          <cell r="S36">
            <v>0.25</v>
          </cell>
          <cell r="T36">
            <v>0</v>
          </cell>
        </row>
        <row r="37">
          <cell r="B37" t="str">
            <v>郴州市中小企业融资担保有限公司</v>
          </cell>
          <cell r="C37">
            <v>34124.6</v>
          </cell>
          <cell r="D37">
            <v>169</v>
          </cell>
          <cell r="E37">
            <v>170.71</v>
          </cell>
          <cell r="F37">
            <v>155.77</v>
          </cell>
          <cell r="G37">
            <v>14.94</v>
          </cell>
          <cell r="H37">
            <v>700</v>
          </cell>
          <cell r="I37">
            <v>1</v>
          </cell>
          <cell r="J37">
            <v>3.5</v>
          </cell>
          <cell r="K37">
            <v>3.5</v>
          </cell>
          <cell r="L37">
            <v>0</v>
          </cell>
          <cell r="M37">
            <v>13619</v>
          </cell>
          <cell r="N37">
            <v>133</v>
          </cell>
          <cell r="O37">
            <v>26.34</v>
          </cell>
          <cell r="P37">
            <v>21.38</v>
          </cell>
          <cell r="Q37">
            <v>4.96</v>
          </cell>
          <cell r="R37">
            <v>200.55</v>
          </cell>
          <cell r="S37">
            <v>180.65</v>
          </cell>
          <cell r="T37">
            <v>19.9</v>
          </cell>
        </row>
        <row r="38">
          <cell r="B38" t="str">
            <v>怀化市财信融资担保有限责任公司</v>
          </cell>
          <cell r="C38">
            <v>19177.2</v>
          </cell>
          <cell r="D38">
            <v>79</v>
          </cell>
          <cell r="E38">
            <v>95.79</v>
          </cell>
          <cell r="F38">
            <v>95.79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8038</v>
          </cell>
          <cell r="N38">
            <v>54</v>
          </cell>
          <cell r="O38">
            <v>15.05</v>
          </cell>
          <cell r="P38">
            <v>13.45</v>
          </cell>
          <cell r="Q38">
            <v>1.6</v>
          </cell>
          <cell r="R38">
            <v>110.84</v>
          </cell>
          <cell r="S38">
            <v>109.24</v>
          </cell>
          <cell r="T38">
            <v>1.6</v>
          </cell>
        </row>
        <row r="39">
          <cell r="B39" t="str">
            <v>蓝山县财信融资担保有限公司</v>
          </cell>
          <cell r="C39">
            <v>2400</v>
          </cell>
          <cell r="D39">
            <v>15</v>
          </cell>
          <cell r="E39">
            <v>12</v>
          </cell>
          <cell r="F39">
            <v>11.8</v>
          </cell>
          <cell r="G39">
            <v>0.2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12</v>
          </cell>
          <cell r="S39">
            <v>11.8</v>
          </cell>
          <cell r="T39">
            <v>0.2</v>
          </cell>
        </row>
        <row r="40">
          <cell r="B40" t="str">
            <v>嘉禾嘉盛融资担保有限责任公司</v>
          </cell>
          <cell r="C40">
            <v>1100</v>
          </cell>
          <cell r="D40">
            <v>3</v>
          </cell>
          <cell r="E40">
            <v>5.5</v>
          </cell>
          <cell r="F40">
            <v>5.5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5.5</v>
          </cell>
          <cell r="S40">
            <v>5.5</v>
          </cell>
          <cell r="T40">
            <v>0</v>
          </cell>
        </row>
        <row r="41">
          <cell r="B41" t="str">
            <v>湘西融资担保有限责任公司</v>
          </cell>
          <cell r="C41">
            <v>7123</v>
          </cell>
          <cell r="D41">
            <v>31</v>
          </cell>
          <cell r="E41">
            <v>34.51</v>
          </cell>
          <cell r="F41">
            <v>34.11</v>
          </cell>
          <cell r="G41">
            <v>0.4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450</v>
          </cell>
          <cell r="N41">
            <v>7</v>
          </cell>
          <cell r="O41">
            <v>0.9</v>
          </cell>
          <cell r="P41">
            <v>0.9</v>
          </cell>
          <cell r="Q41">
            <v>0</v>
          </cell>
          <cell r="R41">
            <v>35.41</v>
          </cell>
          <cell r="S41">
            <v>35.01</v>
          </cell>
          <cell r="T41">
            <v>0.4</v>
          </cell>
        </row>
        <row r="42">
          <cell r="B42" t="str">
            <v>汨罗诚晟融资担保有限公司</v>
          </cell>
          <cell r="C42">
            <v>2660</v>
          </cell>
          <cell r="D42">
            <v>20</v>
          </cell>
          <cell r="E42">
            <v>13.3</v>
          </cell>
          <cell r="F42">
            <v>12.7</v>
          </cell>
          <cell r="G42">
            <v>0.6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13.3</v>
          </cell>
          <cell r="S42">
            <v>12.7</v>
          </cell>
          <cell r="T42">
            <v>0.6</v>
          </cell>
        </row>
        <row r="43">
          <cell r="B43" t="str">
            <v>邵阳县中小企业融资担保有限责任公司</v>
          </cell>
          <cell r="C43">
            <v>1880</v>
          </cell>
          <cell r="D43">
            <v>11</v>
          </cell>
          <cell r="E43">
            <v>9.33</v>
          </cell>
          <cell r="F43">
            <v>8.1</v>
          </cell>
          <cell r="G43">
            <v>1.23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9.33</v>
          </cell>
          <cell r="S43">
            <v>8.1</v>
          </cell>
          <cell r="T43">
            <v>1.23</v>
          </cell>
        </row>
        <row r="44">
          <cell r="B44" t="str">
            <v>湖南梅山融资担保有限责任公司</v>
          </cell>
          <cell r="C44">
            <v>770</v>
          </cell>
          <cell r="D44">
            <v>2</v>
          </cell>
          <cell r="E44">
            <v>3.81</v>
          </cell>
          <cell r="F44">
            <v>0</v>
          </cell>
          <cell r="G44">
            <v>3.81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3.81</v>
          </cell>
          <cell r="S44">
            <v>0</v>
          </cell>
          <cell r="T44">
            <v>3.81</v>
          </cell>
        </row>
        <row r="45">
          <cell r="B45" t="str">
            <v>岳阳市融创融资担保有限公司</v>
          </cell>
          <cell r="C45">
            <v>789</v>
          </cell>
          <cell r="D45">
            <v>5</v>
          </cell>
          <cell r="E45">
            <v>3.94</v>
          </cell>
          <cell r="F45">
            <v>0.85</v>
          </cell>
          <cell r="G45">
            <v>3.09</v>
          </cell>
          <cell r="H45">
            <v>780</v>
          </cell>
          <cell r="I45">
            <v>1</v>
          </cell>
          <cell r="J45">
            <v>3.9</v>
          </cell>
          <cell r="K45">
            <v>0</v>
          </cell>
          <cell r="L45">
            <v>3.9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7.84</v>
          </cell>
          <cell r="S45">
            <v>0.85</v>
          </cell>
          <cell r="T45">
            <v>6.99</v>
          </cell>
        </row>
        <row r="46">
          <cell r="B46" t="str">
            <v>湖南省农业信贷融资担保有限公司</v>
          </cell>
          <cell r="C46">
            <v>865</v>
          </cell>
          <cell r="D46">
            <v>2</v>
          </cell>
          <cell r="E46">
            <v>4.33</v>
          </cell>
          <cell r="F46">
            <v>4.33</v>
          </cell>
          <cell r="G46">
            <v>0</v>
          </cell>
          <cell r="H46">
            <v>9500</v>
          </cell>
          <cell r="I46">
            <v>11</v>
          </cell>
          <cell r="J46">
            <v>47.24</v>
          </cell>
          <cell r="K46">
            <v>47.24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51.57</v>
          </cell>
          <cell r="S46">
            <v>51.57</v>
          </cell>
          <cell r="T46">
            <v>0</v>
          </cell>
        </row>
        <row r="47">
          <cell r="B47" t="str">
            <v>洞口县中小企业融资担保有限责任公司</v>
          </cell>
          <cell r="C47">
            <v>4342</v>
          </cell>
          <cell r="D47">
            <v>43</v>
          </cell>
          <cell r="E47">
            <v>21.61</v>
          </cell>
          <cell r="F47">
            <v>1.48</v>
          </cell>
          <cell r="G47">
            <v>20.13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21.61</v>
          </cell>
          <cell r="S47">
            <v>1.48</v>
          </cell>
          <cell r="T47">
            <v>20.13</v>
          </cell>
        </row>
        <row r="48">
          <cell r="B48" t="str">
            <v>湖南经济建设融资担保有限公司</v>
          </cell>
          <cell r="C48">
            <v>600</v>
          </cell>
          <cell r="D48">
            <v>2</v>
          </cell>
          <cell r="E48">
            <v>3</v>
          </cell>
          <cell r="F48">
            <v>3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3</v>
          </cell>
          <cell r="S48">
            <v>3</v>
          </cell>
          <cell r="T48">
            <v>0</v>
          </cell>
        </row>
      </sheetData>
      <sheetData sheetId="4">
        <row r="5">
          <cell r="B5" t="str">
            <v>湖南省中小企业融资担保有限公司</v>
          </cell>
          <cell r="C5">
            <v>187.71</v>
          </cell>
        </row>
        <row r="6">
          <cell r="B6" t="str">
            <v>常德财科融资担保有限公司</v>
          </cell>
          <cell r="C6">
            <v>276.82</v>
          </cell>
        </row>
        <row r="7">
          <cell r="B7" t="str">
            <v>岳阳市小微融资担保有限责任公司</v>
          </cell>
          <cell r="C7">
            <v>304.05</v>
          </cell>
        </row>
        <row r="8">
          <cell r="B8" t="str">
            <v>湖南潭城融资担保集团有限公司</v>
          </cell>
          <cell r="C8">
            <v>50.62</v>
          </cell>
        </row>
        <row r="9">
          <cell r="B9" t="str">
            <v>湘潭中小微融资担保有限公司</v>
          </cell>
          <cell r="C9">
            <v>52.84</v>
          </cell>
        </row>
        <row r="10">
          <cell r="B10" t="str">
            <v>娄底市兴娄融资担保有限公司</v>
          </cell>
          <cell r="C10">
            <v>238.09</v>
          </cell>
        </row>
        <row r="11">
          <cell r="B11" t="str">
            <v>永州市潇湘融资担保有限公司</v>
          </cell>
          <cell r="C11">
            <v>140.85</v>
          </cell>
        </row>
        <row r="12">
          <cell r="B12" t="str">
            <v>益阳市融资担保有限责任公司</v>
          </cell>
          <cell r="C12">
            <v>190.95</v>
          </cell>
        </row>
        <row r="13">
          <cell r="B13" t="str">
            <v>邵阳市融资担保有限公司</v>
          </cell>
          <cell r="C13">
            <v>123.96</v>
          </cell>
        </row>
        <row r="14">
          <cell r="B14" t="str">
            <v>邵东市鼎成融资担保有限公司</v>
          </cell>
          <cell r="C14">
            <v>56.04</v>
          </cell>
        </row>
        <row r="15">
          <cell r="B15" t="str">
            <v>张家界市中小企业融资担保有限公司</v>
          </cell>
          <cell r="C15">
            <v>168.85</v>
          </cell>
        </row>
        <row r="16">
          <cell r="B16" t="str">
            <v>张家界经济发展融资担保有限公司</v>
          </cell>
          <cell r="C16">
            <v>38.84</v>
          </cell>
        </row>
        <row r="17">
          <cell r="B17" t="str">
            <v>株洲高科火炬融资担保有限公司</v>
          </cell>
          <cell r="C17">
            <v>6.93</v>
          </cell>
        </row>
        <row r="18">
          <cell r="B18" t="str">
            <v>长沙市望财融资担保有限公司</v>
          </cell>
          <cell r="C18">
            <v>40.95</v>
          </cell>
        </row>
        <row r="19">
          <cell r="B19" t="str">
            <v>湖南德诚融资担保有限公司</v>
          </cell>
          <cell r="C19">
            <v>91.41</v>
          </cell>
        </row>
        <row r="20">
          <cell r="B20" t="str">
            <v>浏阳市中小企业融资担保有限公司</v>
          </cell>
          <cell r="C20">
            <v>19.86</v>
          </cell>
        </row>
        <row r="21">
          <cell r="B21" t="str">
            <v>湖南金信融资担保有限责任公司</v>
          </cell>
          <cell r="C21">
            <v>40.58</v>
          </cell>
        </row>
        <row r="22">
          <cell r="B22" t="str">
            <v>浏阳市财信融资担保有限责任公司</v>
          </cell>
          <cell r="C22">
            <v>87.87</v>
          </cell>
        </row>
        <row r="23">
          <cell r="B23" t="str">
            <v>衡阳市融资担保集团有限公司</v>
          </cell>
          <cell r="C23">
            <v>75.1</v>
          </cell>
        </row>
        <row r="24">
          <cell r="B24" t="str">
            <v>岳阳县中小企业融资担保有限公司</v>
          </cell>
          <cell r="C24">
            <v>35.55</v>
          </cell>
        </row>
        <row r="25">
          <cell r="B25" t="str">
            <v>湖南金玉融资担保有限公司</v>
          </cell>
          <cell r="C25">
            <v>27.52</v>
          </cell>
        </row>
        <row r="26">
          <cell r="B26" t="str">
            <v>桃源县惠民中小企业融资担保有限公司</v>
          </cell>
          <cell r="C26">
            <v>48.83</v>
          </cell>
        </row>
        <row r="27">
          <cell r="B27" t="str">
            <v>耒阳市互惠投融资担保有限公司</v>
          </cell>
          <cell r="C27">
            <v>1.85</v>
          </cell>
        </row>
        <row r="28">
          <cell r="B28" t="str">
            <v>长沙经济技术开发区融资担保有限公司</v>
          </cell>
          <cell r="C28">
            <v>58.79</v>
          </cell>
        </row>
        <row r="29">
          <cell r="B29" t="str">
            <v>湘潭县莲乡融资担保有限公司</v>
          </cell>
          <cell r="C29">
            <v>71.6</v>
          </cell>
        </row>
        <row r="30">
          <cell r="B30" t="str">
            <v>长沙市长财融资担保有限公司</v>
          </cell>
          <cell r="C30">
            <v>3.5</v>
          </cell>
        </row>
        <row r="31">
          <cell r="B31" t="str">
            <v>湖南众诺融资担保有限公司</v>
          </cell>
          <cell r="C31">
            <v>15.5</v>
          </cell>
        </row>
        <row r="32">
          <cell r="B32" t="str">
            <v>株洲市融资担保有限公司</v>
          </cell>
          <cell r="C32">
            <v>83.05</v>
          </cell>
        </row>
        <row r="33">
          <cell r="B33" t="str">
            <v>宁远县中小微企业融资担保有限公司</v>
          </cell>
          <cell r="C33">
            <v>42.27</v>
          </cell>
        </row>
        <row r="34">
          <cell r="B34" t="str">
            <v>花垣县十八洞融资担保有限责任公司</v>
          </cell>
          <cell r="C34">
            <v>6</v>
          </cell>
        </row>
        <row r="35">
          <cell r="B35" t="str">
            <v>隆回县中小企业融资担保有限责任公司</v>
          </cell>
          <cell r="C35">
            <v>34.9</v>
          </cell>
        </row>
        <row r="36">
          <cell r="B36" t="str">
            <v>常德美源融资担保有限责任公司</v>
          </cell>
          <cell r="C36">
            <v>58.4</v>
          </cell>
        </row>
        <row r="37">
          <cell r="B37" t="str">
            <v>长沙市中水融资担保有限公司</v>
          </cell>
          <cell r="C37">
            <v>21.09</v>
          </cell>
        </row>
        <row r="38">
          <cell r="B38" t="str">
            <v>郴州市中小企业融资担保有限公司</v>
          </cell>
          <cell r="C38">
            <v>99.5</v>
          </cell>
        </row>
        <row r="39">
          <cell r="B39" t="str">
            <v>怀化市财信融资担保有限责任公司</v>
          </cell>
          <cell r="C39">
            <v>70.71</v>
          </cell>
        </row>
        <row r="40">
          <cell r="B40" t="str">
            <v>蓝山县财信融资担保有限公司</v>
          </cell>
          <cell r="C40">
            <v>42.65</v>
          </cell>
        </row>
        <row r="41">
          <cell r="B41" t="str">
            <v>蓝山县财信融资担保有限公司*</v>
          </cell>
          <cell r="C41">
            <v>8.5</v>
          </cell>
        </row>
        <row r="42">
          <cell r="B42" t="str">
            <v>嘉禾嘉盛融资担保有限责任公司</v>
          </cell>
          <cell r="C42">
            <v>5.98</v>
          </cell>
        </row>
        <row r="43">
          <cell r="B43" t="str">
            <v>嘉禾嘉盛融资担保有限责任公司*</v>
          </cell>
          <cell r="C43">
            <v>-8.5</v>
          </cell>
        </row>
        <row r="44">
          <cell r="B44" t="str">
            <v>湘西融资担保有限责任公司</v>
          </cell>
          <cell r="C44">
            <v>73.89</v>
          </cell>
        </row>
        <row r="45">
          <cell r="B45" t="str">
            <v>汨罗诚晟融资担保有限公司</v>
          </cell>
          <cell r="C45">
            <v>13.75</v>
          </cell>
        </row>
        <row r="46">
          <cell r="B46" t="str">
            <v>邵阳县中小企业融资担保有限责任公司</v>
          </cell>
          <cell r="C46">
            <v>45.47</v>
          </cell>
        </row>
        <row r="47">
          <cell r="B47" t="str">
            <v>湖南梅山融资担保有限责任公司</v>
          </cell>
          <cell r="C47">
            <v>3.44</v>
          </cell>
        </row>
        <row r="48">
          <cell r="B48" t="str">
            <v>瀚华融资担保股份有限公司湖南分公司</v>
          </cell>
          <cell r="C48">
            <v>5</v>
          </cell>
        </row>
        <row r="49">
          <cell r="B49" t="str">
            <v>江华华信融资担保有限公司</v>
          </cell>
          <cell r="C49">
            <v>13.95</v>
          </cell>
        </row>
        <row r="50">
          <cell r="B50" t="str">
            <v>湖南省农业信贷融资担保有限公司</v>
          </cell>
          <cell r="C50">
            <v>43.88</v>
          </cell>
        </row>
        <row r="51">
          <cell r="B51" t="str">
            <v>洞口县中小企业融资担保有限责任公司</v>
          </cell>
          <cell r="C51">
            <v>3.49</v>
          </cell>
        </row>
      </sheetData>
      <sheetData sheetId="5">
        <row r="5">
          <cell r="B5" t="str">
            <v>湖南省中小企业融资担保有限公司</v>
          </cell>
          <cell r="C5">
            <v>46039.3</v>
          </cell>
          <cell r="D5">
            <v>128</v>
          </cell>
          <cell r="E5">
            <v>207.99</v>
          </cell>
          <cell r="F5">
            <v>207.99</v>
          </cell>
          <cell r="G5">
            <v>0</v>
          </cell>
          <cell r="H5">
            <v>11870</v>
          </cell>
          <cell r="I5">
            <v>14</v>
          </cell>
          <cell r="J5">
            <v>50.12</v>
          </cell>
          <cell r="K5">
            <v>50.12</v>
          </cell>
          <cell r="L5">
            <v>0</v>
          </cell>
          <cell r="M5">
            <v>193272.89</v>
          </cell>
          <cell r="N5">
            <v>2429</v>
          </cell>
          <cell r="O5">
            <v>209.29</v>
          </cell>
          <cell r="P5">
            <v>209.29</v>
          </cell>
          <cell r="Q5">
            <v>0</v>
          </cell>
          <cell r="R5">
            <v>467.4</v>
          </cell>
          <cell r="S5">
            <v>467.4</v>
          </cell>
          <cell r="T5">
            <v>0</v>
          </cell>
        </row>
        <row r="6">
          <cell r="B6" t="str">
            <v>常德财科融资担保有限公司</v>
          </cell>
          <cell r="C6">
            <v>45195.2</v>
          </cell>
          <cell r="D6">
            <v>266</v>
          </cell>
          <cell r="E6">
            <v>209.19</v>
          </cell>
          <cell r="F6">
            <v>209.19</v>
          </cell>
          <cell r="G6">
            <v>0</v>
          </cell>
          <cell r="H6">
            <v>6365</v>
          </cell>
          <cell r="I6">
            <v>7</v>
          </cell>
          <cell r="J6">
            <v>18.37</v>
          </cell>
          <cell r="K6">
            <v>18.37</v>
          </cell>
          <cell r="L6">
            <v>0</v>
          </cell>
          <cell r="M6">
            <v>26941.3</v>
          </cell>
          <cell r="N6">
            <v>200</v>
          </cell>
          <cell r="O6">
            <v>49.09</v>
          </cell>
          <cell r="P6">
            <v>49.09</v>
          </cell>
          <cell r="Q6">
            <v>0</v>
          </cell>
          <cell r="R6">
            <v>276.65</v>
          </cell>
          <cell r="S6">
            <v>276.65</v>
          </cell>
          <cell r="T6">
            <v>0</v>
          </cell>
        </row>
        <row r="7">
          <cell r="B7" t="str">
            <v>岳阳市小微融资担保有限责任公司</v>
          </cell>
          <cell r="C7">
            <v>114040.15</v>
          </cell>
          <cell r="D7">
            <v>557</v>
          </cell>
          <cell r="E7">
            <v>493.51</v>
          </cell>
          <cell r="F7">
            <v>493.51</v>
          </cell>
          <cell r="G7">
            <v>0</v>
          </cell>
          <cell r="H7">
            <v>16760</v>
          </cell>
          <cell r="I7">
            <v>19</v>
          </cell>
          <cell r="J7">
            <v>47.25</v>
          </cell>
          <cell r="K7">
            <v>47.25</v>
          </cell>
          <cell r="L7">
            <v>0</v>
          </cell>
          <cell r="M7">
            <v>23856.2</v>
          </cell>
          <cell r="N7">
            <v>208</v>
          </cell>
          <cell r="O7">
            <v>40.19</v>
          </cell>
          <cell r="P7">
            <v>40.19</v>
          </cell>
          <cell r="Q7">
            <v>0</v>
          </cell>
          <cell r="R7">
            <v>580.95</v>
          </cell>
          <cell r="S7">
            <v>580.95</v>
          </cell>
          <cell r="T7">
            <v>0</v>
          </cell>
        </row>
        <row r="8">
          <cell r="B8" t="str">
            <v>湖南潭城融资担保集团有限公司</v>
          </cell>
          <cell r="C8">
            <v>1594</v>
          </cell>
          <cell r="D8">
            <v>9</v>
          </cell>
          <cell r="E8">
            <v>5.99</v>
          </cell>
          <cell r="F8">
            <v>5.99</v>
          </cell>
          <cell r="G8">
            <v>0</v>
          </cell>
          <cell r="H8">
            <v>975</v>
          </cell>
          <cell r="I8">
            <v>1</v>
          </cell>
          <cell r="J8">
            <v>4.88</v>
          </cell>
          <cell r="K8">
            <v>4.88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10.87</v>
          </cell>
          <cell r="S8">
            <v>10.87</v>
          </cell>
          <cell r="T8">
            <v>0</v>
          </cell>
        </row>
        <row r="9">
          <cell r="B9" t="str">
            <v>湘潭中小微融资担保有限公司</v>
          </cell>
          <cell r="C9">
            <v>6943.5</v>
          </cell>
          <cell r="D9">
            <v>46</v>
          </cell>
          <cell r="E9">
            <v>28.33</v>
          </cell>
          <cell r="F9">
            <v>28.33</v>
          </cell>
          <cell r="G9">
            <v>0</v>
          </cell>
          <cell r="H9">
            <v>800</v>
          </cell>
          <cell r="I9">
            <v>1</v>
          </cell>
          <cell r="J9">
            <v>4</v>
          </cell>
          <cell r="K9">
            <v>4</v>
          </cell>
          <cell r="L9">
            <v>0</v>
          </cell>
          <cell r="M9">
            <v>19124.9</v>
          </cell>
          <cell r="N9">
            <v>138</v>
          </cell>
          <cell r="O9">
            <v>34.84</v>
          </cell>
          <cell r="P9">
            <v>34.84</v>
          </cell>
          <cell r="Q9">
            <v>0</v>
          </cell>
          <cell r="R9">
            <v>67.17</v>
          </cell>
          <cell r="S9">
            <v>67.17</v>
          </cell>
          <cell r="T9">
            <v>0</v>
          </cell>
        </row>
        <row r="10">
          <cell r="B10" t="str">
            <v>娄底市兴娄融资担保有限公司</v>
          </cell>
          <cell r="C10">
            <v>43816.7</v>
          </cell>
          <cell r="D10">
            <v>180</v>
          </cell>
          <cell r="E10">
            <v>206.67</v>
          </cell>
          <cell r="F10">
            <v>206.67</v>
          </cell>
          <cell r="G10">
            <v>0</v>
          </cell>
          <cell r="H10">
            <v>2044</v>
          </cell>
          <cell r="I10">
            <v>3</v>
          </cell>
          <cell r="J10">
            <v>6.31</v>
          </cell>
          <cell r="K10">
            <v>6.31</v>
          </cell>
          <cell r="L10">
            <v>0</v>
          </cell>
          <cell r="M10">
            <v>16932.2</v>
          </cell>
          <cell r="N10">
            <v>98</v>
          </cell>
          <cell r="O10">
            <v>29.12</v>
          </cell>
          <cell r="P10">
            <v>29.12</v>
          </cell>
          <cell r="Q10">
            <v>0</v>
          </cell>
          <cell r="R10">
            <v>242.1</v>
          </cell>
          <cell r="S10">
            <v>242.1</v>
          </cell>
          <cell r="T10">
            <v>0</v>
          </cell>
        </row>
        <row r="11">
          <cell r="B11" t="str">
            <v>永州市潇湘融资担保有限公司</v>
          </cell>
          <cell r="C11">
            <v>22427.01</v>
          </cell>
          <cell r="D11">
            <v>264</v>
          </cell>
          <cell r="E11">
            <v>109.61</v>
          </cell>
          <cell r="F11">
            <v>109.61</v>
          </cell>
          <cell r="G11">
            <v>0</v>
          </cell>
          <cell r="H11">
            <v>2800</v>
          </cell>
          <cell r="I11">
            <v>3</v>
          </cell>
          <cell r="J11">
            <v>14</v>
          </cell>
          <cell r="K11">
            <v>14</v>
          </cell>
          <cell r="L11">
            <v>0</v>
          </cell>
          <cell r="M11">
            <v>21387.6</v>
          </cell>
          <cell r="N11">
            <v>223</v>
          </cell>
          <cell r="O11">
            <v>41.84</v>
          </cell>
          <cell r="P11">
            <v>41.84</v>
          </cell>
          <cell r="Q11">
            <v>0</v>
          </cell>
          <cell r="R11">
            <v>165.45</v>
          </cell>
          <cell r="S11">
            <v>165.45</v>
          </cell>
          <cell r="T11">
            <v>0</v>
          </cell>
        </row>
        <row r="12">
          <cell r="B12" t="str">
            <v>益阳市融资担保有限责任公司</v>
          </cell>
          <cell r="C12">
            <v>73545.18</v>
          </cell>
          <cell r="D12">
            <v>189</v>
          </cell>
          <cell r="E12">
            <v>263.53</v>
          </cell>
          <cell r="F12">
            <v>263.53</v>
          </cell>
          <cell r="G12">
            <v>0</v>
          </cell>
          <cell r="H12">
            <v>7200</v>
          </cell>
          <cell r="I12">
            <v>8</v>
          </cell>
          <cell r="J12">
            <v>25.76</v>
          </cell>
          <cell r="K12">
            <v>25.76</v>
          </cell>
          <cell r="L12">
            <v>0</v>
          </cell>
          <cell r="M12">
            <v>21753.8</v>
          </cell>
          <cell r="N12">
            <v>155</v>
          </cell>
          <cell r="O12">
            <v>41.78</v>
          </cell>
          <cell r="P12">
            <v>41.78</v>
          </cell>
          <cell r="Q12">
            <v>0</v>
          </cell>
          <cell r="R12">
            <v>331.07</v>
          </cell>
          <cell r="S12">
            <v>331.07</v>
          </cell>
          <cell r="T12">
            <v>0</v>
          </cell>
        </row>
        <row r="13">
          <cell r="B13" t="str">
            <v>邵阳市中小企业融资担保有限责任公司</v>
          </cell>
          <cell r="C13">
            <v>14516.68</v>
          </cell>
          <cell r="D13">
            <v>60</v>
          </cell>
          <cell r="E13">
            <v>56.42</v>
          </cell>
          <cell r="F13">
            <v>56.42</v>
          </cell>
          <cell r="G13">
            <v>0</v>
          </cell>
          <cell r="H13">
            <v>2800</v>
          </cell>
          <cell r="I13">
            <v>3</v>
          </cell>
          <cell r="J13">
            <v>0</v>
          </cell>
          <cell r="K13">
            <v>0</v>
          </cell>
          <cell r="L13">
            <v>0</v>
          </cell>
          <cell r="M13">
            <v>24412.02</v>
          </cell>
          <cell r="N13">
            <v>286</v>
          </cell>
          <cell r="O13">
            <v>44.52</v>
          </cell>
          <cell r="P13">
            <v>44.52</v>
          </cell>
          <cell r="Q13">
            <v>0</v>
          </cell>
          <cell r="R13">
            <v>100.94</v>
          </cell>
          <cell r="S13">
            <v>100.94</v>
          </cell>
          <cell r="T13">
            <v>0</v>
          </cell>
        </row>
        <row r="14">
          <cell r="B14" t="str">
            <v>邵东市鼎成融资担保有限公司</v>
          </cell>
          <cell r="C14">
            <v>4956.53</v>
          </cell>
          <cell r="D14">
            <v>25</v>
          </cell>
          <cell r="E14">
            <v>18.57</v>
          </cell>
          <cell r="F14">
            <v>18.57</v>
          </cell>
          <cell r="G14">
            <v>0</v>
          </cell>
          <cell r="H14">
            <v>1409.85</v>
          </cell>
          <cell r="I14">
            <v>2</v>
          </cell>
          <cell r="J14">
            <v>3.99</v>
          </cell>
          <cell r="K14">
            <v>3.99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22.56</v>
          </cell>
          <cell r="S14">
            <v>22.56</v>
          </cell>
          <cell r="T14">
            <v>0</v>
          </cell>
        </row>
        <row r="15">
          <cell r="B15" t="str">
            <v>张家界市中小企业融资担保有限公司</v>
          </cell>
          <cell r="C15">
            <v>44808.46</v>
          </cell>
          <cell r="D15">
            <v>426</v>
          </cell>
          <cell r="E15">
            <v>209.16</v>
          </cell>
          <cell r="F15">
            <v>209.16</v>
          </cell>
          <cell r="G15">
            <v>0</v>
          </cell>
          <cell r="H15">
            <v>4050</v>
          </cell>
          <cell r="I15">
            <v>5</v>
          </cell>
          <cell r="J15">
            <v>15.35</v>
          </cell>
          <cell r="K15">
            <v>15.35</v>
          </cell>
          <cell r="L15">
            <v>0</v>
          </cell>
          <cell r="M15">
            <v>17249.87</v>
          </cell>
          <cell r="N15">
            <v>197</v>
          </cell>
          <cell r="O15">
            <v>22.45</v>
          </cell>
          <cell r="P15">
            <v>22.45</v>
          </cell>
          <cell r="Q15">
            <v>0</v>
          </cell>
          <cell r="R15">
            <v>246.96</v>
          </cell>
          <cell r="S15">
            <v>246.96</v>
          </cell>
          <cell r="T15">
            <v>0</v>
          </cell>
        </row>
        <row r="16">
          <cell r="B16" t="str">
            <v>张家界经济发展融资担保有限公司</v>
          </cell>
          <cell r="C16">
            <v>12020</v>
          </cell>
          <cell r="D16">
            <v>27</v>
          </cell>
          <cell r="E16">
            <v>60.05</v>
          </cell>
          <cell r="F16">
            <v>60.05</v>
          </cell>
          <cell r="G16">
            <v>0</v>
          </cell>
          <cell r="H16">
            <v>9158.21</v>
          </cell>
          <cell r="I16">
            <v>10</v>
          </cell>
          <cell r="J16">
            <v>45.73</v>
          </cell>
          <cell r="K16">
            <v>45.73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105.78</v>
          </cell>
          <cell r="S16">
            <v>105.78</v>
          </cell>
          <cell r="T16">
            <v>0</v>
          </cell>
        </row>
        <row r="17">
          <cell r="B17" t="str">
            <v>株洲高科火炬融资担保有限公司</v>
          </cell>
          <cell r="C17">
            <v>2525</v>
          </cell>
          <cell r="D17">
            <v>10</v>
          </cell>
          <cell r="E17">
            <v>12.55</v>
          </cell>
          <cell r="F17">
            <v>12.55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960.5</v>
          </cell>
          <cell r="N17">
            <v>6</v>
          </cell>
          <cell r="O17">
            <v>1.92</v>
          </cell>
          <cell r="P17">
            <v>1.92</v>
          </cell>
          <cell r="Q17">
            <v>0</v>
          </cell>
          <cell r="R17">
            <v>14.47</v>
          </cell>
          <cell r="S17">
            <v>14.47</v>
          </cell>
          <cell r="T17">
            <v>0</v>
          </cell>
        </row>
        <row r="18">
          <cell r="B18" t="str">
            <v>长沙市望财融资担保有限公司</v>
          </cell>
          <cell r="C18">
            <v>3610</v>
          </cell>
          <cell r="D18">
            <v>13</v>
          </cell>
          <cell r="E18">
            <v>11.95</v>
          </cell>
          <cell r="F18">
            <v>11.95</v>
          </cell>
          <cell r="G18">
            <v>0</v>
          </cell>
          <cell r="H18">
            <v>3890</v>
          </cell>
          <cell r="I18">
            <v>5</v>
          </cell>
          <cell r="J18">
            <v>12.5</v>
          </cell>
          <cell r="K18">
            <v>12.5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24.45</v>
          </cell>
          <cell r="S18">
            <v>24.45</v>
          </cell>
          <cell r="T18">
            <v>0</v>
          </cell>
        </row>
        <row r="19">
          <cell r="B19" t="str">
            <v>湖南德诚融资担保有限公司</v>
          </cell>
          <cell r="C19">
            <v>17158</v>
          </cell>
          <cell r="D19">
            <v>59</v>
          </cell>
          <cell r="E19">
            <v>63.28</v>
          </cell>
          <cell r="F19">
            <v>63.28</v>
          </cell>
          <cell r="G19">
            <v>0</v>
          </cell>
          <cell r="H19">
            <v>12700</v>
          </cell>
          <cell r="I19">
            <v>15</v>
          </cell>
          <cell r="J19">
            <v>41.86</v>
          </cell>
          <cell r="K19">
            <v>41.86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105.14</v>
          </cell>
          <cell r="S19">
            <v>105.14</v>
          </cell>
          <cell r="T19">
            <v>0</v>
          </cell>
        </row>
        <row r="20">
          <cell r="B20" t="str">
            <v>浏阳市中小企业融资担保有限公司</v>
          </cell>
          <cell r="C20">
            <v>1370</v>
          </cell>
          <cell r="D20">
            <v>5</v>
          </cell>
          <cell r="E20">
            <v>3.5</v>
          </cell>
          <cell r="F20">
            <v>3.5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3.5</v>
          </cell>
          <cell r="S20">
            <v>3.5</v>
          </cell>
          <cell r="T20">
            <v>0</v>
          </cell>
        </row>
        <row r="21">
          <cell r="B21" t="str">
            <v>湖南金信融资担保有限责任公司</v>
          </cell>
          <cell r="C21">
            <v>9708</v>
          </cell>
          <cell r="D21">
            <v>32</v>
          </cell>
          <cell r="E21">
            <v>46.37</v>
          </cell>
          <cell r="F21">
            <v>46.37</v>
          </cell>
          <cell r="G21">
            <v>0</v>
          </cell>
          <cell r="H21">
            <v>2670</v>
          </cell>
          <cell r="I21">
            <v>3</v>
          </cell>
          <cell r="J21">
            <v>13.35</v>
          </cell>
          <cell r="K21">
            <v>13.35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59.72</v>
          </cell>
          <cell r="S21">
            <v>59.72</v>
          </cell>
          <cell r="T21">
            <v>0</v>
          </cell>
        </row>
        <row r="22">
          <cell r="B22" t="str">
            <v>浏阳市财信融资担保有限责任公司</v>
          </cell>
          <cell r="C22">
            <v>8211</v>
          </cell>
          <cell r="D22">
            <v>22</v>
          </cell>
          <cell r="E22">
            <v>41.01</v>
          </cell>
          <cell r="F22">
            <v>41.01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41.01</v>
          </cell>
          <cell r="S22">
            <v>41.01</v>
          </cell>
          <cell r="T22">
            <v>0</v>
          </cell>
        </row>
        <row r="23">
          <cell r="B23" t="str">
            <v>衡阳市融资担保集团有限公司</v>
          </cell>
          <cell r="C23">
            <v>8040</v>
          </cell>
          <cell r="D23">
            <v>20</v>
          </cell>
          <cell r="E23">
            <v>32.58</v>
          </cell>
          <cell r="F23">
            <v>32.58</v>
          </cell>
          <cell r="G23">
            <v>0</v>
          </cell>
          <cell r="H23">
            <v>7290</v>
          </cell>
          <cell r="I23">
            <v>8</v>
          </cell>
          <cell r="J23">
            <v>22.43</v>
          </cell>
          <cell r="K23">
            <v>22.43</v>
          </cell>
          <cell r="L23">
            <v>0</v>
          </cell>
          <cell r="M23">
            <v>34414.83</v>
          </cell>
          <cell r="N23">
            <v>438</v>
          </cell>
          <cell r="O23">
            <v>65.67</v>
          </cell>
          <cell r="P23">
            <v>65.67</v>
          </cell>
          <cell r="Q23">
            <v>0</v>
          </cell>
          <cell r="R23">
            <v>120.68</v>
          </cell>
          <cell r="S23">
            <v>120.68</v>
          </cell>
          <cell r="T23">
            <v>0</v>
          </cell>
        </row>
        <row r="24">
          <cell r="B24" t="str">
            <v>岳阳县中小企业融资担保有限公司</v>
          </cell>
          <cell r="C24">
            <v>6950</v>
          </cell>
          <cell r="D24">
            <v>35</v>
          </cell>
          <cell r="E24">
            <v>27.38</v>
          </cell>
          <cell r="F24">
            <v>27.38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27.38</v>
          </cell>
          <cell r="S24">
            <v>27.38</v>
          </cell>
          <cell r="T24">
            <v>0</v>
          </cell>
        </row>
        <row r="25">
          <cell r="B25" t="str">
            <v>湖南金玉融资担保有限公司</v>
          </cell>
          <cell r="C25">
            <v>3349.6</v>
          </cell>
          <cell r="D25">
            <v>16</v>
          </cell>
          <cell r="E25">
            <v>16.12</v>
          </cell>
          <cell r="F25">
            <v>16.12</v>
          </cell>
          <cell r="G25">
            <v>0</v>
          </cell>
          <cell r="H25">
            <v>1700</v>
          </cell>
          <cell r="I25">
            <v>2</v>
          </cell>
          <cell r="J25">
            <v>8.5</v>
          </cell>
          <cell r="K25">
            <v>8.5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24.62</v>
          </cell>
          <cell r="S25">
            <v>24.62</v>
          </cell>
          <cell r="T25">
            <v>0</v>
          </cell>
        </row>
        <row r="26">
          <cell r="B26" t="str">
            <v>桃源县惠民中小企业融资担保有限公司</v>
          </cell>
          <cell r="C26">
            <v>3655</v>
          </cell>
          <cell r="D26">
            <v>22</v>
          </cell>
          <cell r="E26">
            <v>17.25</v>
          </cell>
          <cell r="F26">
            <v>17.25</v>
          </cell>
          <cell r="G26">
            <v>0</v>
          </cell>
          <cell r="H26">
            <v>13200</v>
          </cell>
          <cell r="I26">
            <v>14</v>
          </cell>
          <cell r="J26">
            <v>65.98</v>
          </cell>
          <cell r="K26">
            <v>65.98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83.23</v>
          </cell>
          <cell r="S26">
            <v>83.23</v>
          </cell>
          <cell r="T26">
            <v>0</v>
          </cell>
        </row>
        <row r="27">
          <cell r="B27" t="str">
            <v>岳阳市融创融资担保有限公司</v>
          </cell>
          <cell r="C27">
            <v>630</v>
          </cell>
          <cell r="D27">
            <v>3</v>
          </cell>
          <cell r="E27">
            <v>3.11</v>
          </cell>
          <cell r="F27">
            <v>3.11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3.11</v>
          </cell>
          <cell r="S27">
            <v>3.11</v>
          </cell>
          <cell r="T27">
            <v>0</v>
          </cell>
        </row>
        <row r="28">
          <cell r="B28" t="str">
            <v>耒阳市互惠投融资担保有限公司</v>
          </cell>
          <cell r="C28">
            <v>400</v>
          </cell>
          <cell r="D28">
            <v>1</v>
          </cell>
          <cell r="E28">
            <v>2</v>
          </cell>
          <cell r="F28">
            <v>2</v>
          </cell>
          <cell r="G28">
            <v>0</v>
          </cell>
          <cell r="H28">
            <v>980</v>
          </cell>
          <cell r="I28">
            <v>1</v>
          </cell>
          <cell r="J28">
            <v>4.9</v>
          </cell>
          <cell r="K28">
            <v>4.9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6.9</v>
          </cell>
          <cell r="S28">
            <v>6.9</v>
          </cell>
          <cell r="T28">
            <v>0</v>
          </cell>
        </row>
        <row r="29">
          <cell r="B29" t="str">
            <v>长沙经济技术开发区融资担保有限公司</v>
          </cell>
          <cell r="C29">
            <v>6659.56</v>
          </cell>
          <cell r="D29">
            <v>22</v>
          </cell>
          <cell r="E29">
            <v>29.31</v>
          </cell>
          <cell r="F29">
            <v>29.31</v>
          </cell>
          <cell r="G29">
            <v>0</v>
          </cell>
          <cell r="H29">
            <v>6850</v>
          </cell>
          <cell r="I29">
            <v>8</v>
          </cell>
          <cell r="J29">
            <v>34.19</v>
          </cell>
          <cell r="K29">
            <v>34.19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63.5</v>
          </cell>
          <cell r="S29">
            <v>63.5</v>
          </cell>
          <cell r="T29">
            <v>0</v>
          </cell>
        </row>
        <row r="30">
          <cell r="B30" t="str">
            <v>湘潭县莲乡融资担保有限公司</v>
          </cell>
          <cell r="C30">
            <v>11254</v>
          </cell>
          <cell r="D30">
            <v>81</v>
          </cell>
          <cell r="E30">
            <v>56.39</v>
          </cell>
          <cell r="F30">
            <v>56.39</v>
          </cell>
          <cell r="G30">
            <v>0</v>
          </cell>
          <cell r="H30">
            <v>2000</v>
          </cell>
          <cell r="I30">
            <v>2</v>
          </cell>
          <cell r="J30">
            <v>10</v>
          </cell>
          <cell r="K30">
            <v>10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66.39</v>
          </cell>
          <cell r="S30">
            <v>66.39</v>
          </cell>
          <cell r="T30">
            <v>0</v>
          </cell>
        </row>
        <row r="31">
          <cell r="B31" t="str">
            <v>长沙市长财融资担保有限公司</v>
          </cell>
          <cell r="C31">
            <v>1660</v>
          </cell>
          <cell r="D31">
            <v>7</v>
          </cell>
          <cell r="E31">
            <v>5.9</v>
          </cell>
          <cell r="F31">
            <v>5.9</v>
          </cell>
          <cell r="G31">
            <v>0</v>
          </cell>
          <cell r="H31">
            <v>1650</v>
          </cell>
          <cell r="I31">
            <v>2</v>
          </cell>
          <cell r="J31">
            <v>5.65</v>
          </cell>
          <cell r="K31">
            <v>5.65</v>
          </cell>
          <cell r="L31">
            <v>0</v>
          </cell>
          <cell r="M31">
            <v>141545.95</v>
          </cell>
          <cell r="N31">
            <v>1031</v>
          </cell>
          <cell r="O31">
            <v>178.91</v>
          </cell>
          <cell r="P31">
            <v>178.91</v>
          </cell>
          <cell r="Q31">
            <v>0</v>
          </cell>
          <cell r="R31">
            <v>190.46</v>
          </cell>
          <cell r="S31">
            <v>190.46</v>
          </cell>
          <cell r="T31">
            <v>0</v>
          </cell>
        </row>
        <row r="32">
          <cell r="B32" t="str">
            <v>湖南众诺融资担保有限公司</v>
          </cell>
          <cell r="C32">
            <v>7350</v>
          </cell>
          <cell r="D32">
            <v>20</v>
          </cell>
          <cell r="E32">
            <v>36.52</v>
          </cell>
          <cell r="F32">
            <v>36.52</v>
          </cell>
          <cell r="G32">
            <v>0</v>
          </cell>
          <cell r="H32">
            <v>800</v>
          </cell>
          <cell r="I32">
            <v>1</v>
          </cell>
          <cell r="J32">
            <v>3.93</v>
          </cell>
          <cell r="K32">
            <v>3.93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40.45</v>
          </cell>
          <cell r="S32">
            <v>40.45</v>
          </cell>
          <cell r="T32">
            <v>0</v>
          </cell>
        </row>
        <row r="33">
          <cell r="B33" t="str">
            <v>株洲市融资担保有限公司</v>
          </cell>
          <cell r="C33">
            <v>4638</v>
          </cell>
          <cell r="D33">
            <v>23</v>
          </cell>
          <cell r="E33">
            <v>14.99</v>
          </cell>
          <cell r="F33">
            <v>14.99</v>
          </cell>
          <cell r="G33">
            <v>0</v>
          </cell>
          <cell r="H33">
            <v>1000</v>
          </cell>
          <cell r="I33">
            <v>1</v>
          </cell>
          <cell r="J33">
            <v>5</v>
          </cell>
          <cell r="K33">
            <v>5</v>
          </cell>
          <cell r="L33">
            <v>0</v>
          </cell>
          <cell r="M33">
            <v>122542</v>
          </cell>
          <cell r="N33">
            <v>811</v>
          </cell>
          <cell r="O33">
            <v>196.96</v>
          </cell>
          <cell r="P33">
            <v>196.96</v>
          </cell>
          <cell r="Q33">
            <v>0</v>
          </cell>
          <cell r="R33">
            <v>216.95</v>
          </cell>
          <cell r="S33">
            <v>216.95</v>
          </cell>
          <cell r="T33">
            <v>0</v>
          </cell>
        </row>
        <row r="34">
          <cell r="B34" t="str">
            <v>宁远县中小微企业融资担保有限公司</v>
          </cell>
          <cell r="C34">
            <v>10210</v>
          </cell>
          <cell r="D34">
            <v>57</v>
          </cell>
          <cell r="E34">
            <v>47.27</v>
          </cell>
          <cell r="F34">
            <v>47.27</v>
          </cell>
          <cell r="G34">
            <v>0</v>
          </cell>
          <cell r="H34">
            <v>1880</v>
          </cell>
          <cell r="I34">
            <v>2</v>
          </cell>
          <cell r="J34">
            <v>9.38</v>
          </cell>
          <cell r="K34">
            <v>9.38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56.65</v>
          </cell>
          <cell r="S34">
            <v>56.65</v>
          </cell>
          <cell r="T34">
            <v>0</v>
          </cell>
        </row>
        <row r="35">
          <cell r="B35" t="str">
            <v>花垣县十八洞融资担保有限责任公司</v>
          </cell>
          <cell r="C35">
            <v>4292</v>
          </cell>
          <cell r="D35">
            <v>13</v>
          </cell>
          <cell r="E35">
            <v>21.45</v>
          </cell>
          <cell r="F35">
            <v>21.45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21.45</v>
          </cell>
          <cell r="S35">
            <v>21.45</v>
          </cell>
          <cell r="T35">
            <v>0</v>
          </cell>
        </row>
        <row r="36">
          <cell r="B36" t="str">
            <v>隆回县中小企业融资担保有限责任公司</v>
          </cell>
          <cell r="C36">
            <v>9601</v>
          </cell>
          <cell r="D36">
            <v>40</v>
          </cell>
          <cell r="E36">
            <v>37.65</v>
          </cell>
          <cell r="F36">
            <v>37.65</v>
          </cell>
          <cell r="G36">
            <v>0</v>
          </cell>
          <cell r="H36">
            <v>4900</v>
          </cell>
          <cell r="I36">
            <v>5</v>
          </cell>
          <cell r="J36">
            <v>19.49</v>
          </cell>
          <cell r="K36">
            <v>19.49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57.14</v>
          </cell>
          <cell r="S36">
            <v>57.14</v>
          </cell>
          <cell r="T36">
            <v>0</v>
          </cell>
        </row>
        <row r="37">
          <cell r="B37" t="str">
            <v>常德美源融资担保有限责任公司</v>
          </cell>
          <cell r="C37">
            <v>20202</v>
          </cell>
          <cell r="D37">
            <v>101</v>
          </cell>
          <cell r="E37">
            <v>99.38</v>
          </cell>
          <cell r="F37">
            <v>99.38</v>
          </cell>
          <cell r="G37">
            <v>0</v>
          </cell>
          <cell r="H37">
            <v>3600</v>
          </cell>
          <cell r="I37">
            <v>4</v>
          </cell>
          <cell r="J37">
            <v>18</v>
          </cell>
          <cell r="K37">
            <v>18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117.38</v>
          </cell>
          <cell r="S37">
            <v>117.38</v>
          </cell>
          <cell r="T37">
            <v>0</v>
          </cell>
        </row>
        <row r="38">
          <cell r="B38" t="str">
            <v>长沙市中水融资担保有限公司</v>
          </cell>
          <cell r="C38">
            <v>1750</v>
          </cell>
          <cell r="D38">
            <v>4</v>
          </cell>
          <cell r="E38">
            <v>8.75</v>
          </cell>
          <cell r="F38">
            <v>8.75</v>
          </cell>
          <cell r="G38">
            <v>0</v>
          </cell>
          <cell r="H38">
            <v>800</v>
          </cell>
          <cell r="I38">
            <v>1</v>
          </cell>
          <cell r="J38">
            <v>3.99</v>
          </cell>
          <cell r="K38">
            <v>3.99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12.74</v>
          </cell>
          <cell r="S38">
            <v>12.74</v>
          </cell>
          <cell r="T38">
            <v>0</v>
          </cell>
        </row>
        <row r="39">
          <cell r="B39" t="str">
            <v>郴州市中小企业融资担保有限公司</v>
          </cell>
          <cell r="C39">
            <v>19495.6</v>
          </cell>
          <cell r="D39">
            <v>147</v>
          </cell>
          <cell r="E39">
            <v>84.78</v>
          </cell>
          <cell r="F39">
            <v>84.78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41304.9</v>
          </cell>
          <cell r="N39">
            <v>286</v>
          </cell>
          <cell r="O39">
            <v>62.58</v>
          </cell>
          <cell r="P39">
            <v>62.58</v>
          </cell>
          <cell r="Q39">
            <v>0</v>
          </cell>
          <cell r="R39">
            <v>147.36</v>
          </cell>
          <cell r="S39">
            <v>147.36</v>
          </cell>
          <cell r="T39">
            <v>0</v>
          </cell>
        </row>
        <row r="40">
          <cell r="B40" t="str">
            <v>怀化市财信融资担保有限责任公司</v>
          </cell>
          <cell r="C40">
            <v>25808.79</v>
          </cell>
          <cell r="D40">
            <v>99</v>
          </cell>
          <cell r="E40">
            <v>123.49</v>
          </cell>
          <cell r="F40">
            <v>123.49</v>
          </cell>
          <cell r="G40">
            <v>0</v>
          </cell>
          <cell r="H40">
            <v>1950</v>
          </cell>
          <cell r="I40">
            <v>2</v>
          </cell>
          <cell r="J40">
            <v>9.72</v>
          </cell>
          <cell r="K40">
            <v>9.72</v>
          </cell>
          <cell r="L40">
            <v>0</v>
          </cell>
          <cell r="M40">
            <v>18621</v>
          </cell>
          <cell r="N40">
            <v>112</v>
          </cell>
          <cell r="O40">
            <v>37.01</v>
          </cell>
          <cell r="P40">
            <v>37.01</v>
          </cell>
          <cell r="Q40">
            <v>0</v>
          </cell>
          <cell r="R40">
            <v>170.22</v>
          </cell>
          <cell r="S40">
            <v>170.22</v>
          </cell>
          <cell r="T40">
            <v>0</v>
          </cell>
        </row>
        <row r="41">
          <cell r="B41" t="str">
            <v>蓝山县财信融资担保有限公司</v>
          </cell>
          <cell r="C41">
            <v>8828</v>
          </cell>
          <cell r="D41">
            <v>64</v>
          </cell>
          <cell r="E41">
            <v>43.15</v>
          </cell>
          <cell r="F41">
            <v>43.15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43.15</v>
          </cell>
          <cell r="S41">
            <v>43.15</v>
          </cell>
          <cell r="T41">
            <v>0</v>
          </cell>
        </row>
        <row r="42">
          <cell r="B42" t="str">
            <v>嘉禾嘉盛融资担保有限责任公司</v>
          </cell>
          <cell r="C42">
            <v>2390</v>
          </cell>
          <cell r="D42">
            <v>8</v>
          </cell>
          <cell r="E42">
            <v>11.94</v>
          </cell>
          <cell r="F42">
            <v>11.94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11.94</v>
          </cell>
          <cell r="S42">
            <v>11.94</v>
          </cell>
          <cell r="T42">
            <v>0</v>
          </cell>
        </row>
        <row r="43">
          <cell r="B43" t="str">
            <v>湘西融资担保有限责任公司</v>
          </cell>
          <cell r="C43">
            <v>24776</v>
          </cell>
          <cell r="D43">
            <v>131</v>
          </cell>
          <cell r="E43">
            <v>119.57</v>
          </cell>
          <cell r="F43">
            <v>119.57</v>
          </cell>
          <cell r="G43">
            <v>0</v>
          </cell>
          <cell r="H43">
            <v>2900</v>
          </cell>
          <cell r="I43">
            <v>4</v>
          </cell>
          <cell r="J43">
            <v>11.48</v>
          </cell>
          <cell r="K43">
            <v>11.48</v>
          </cell>
          <cell r="L43">
            <v>0</v>
          </cell>
          <cell r="M43">
            <v>11055.5</v>
          </cell>
          <cell r="N43">
            <v>61</v>
          </cell>
          <cell r="O43">
            <v>20.82</v>
          </cell>
          <cell r="P43">
            <v>20.82</v>
          </cell>
          <cell r="Q43">
            <v>0</v>
          </cell>
          <cell r="R43">
            <v>151.87</v>
          </cell>
          <cell r="S43">
            <v>151.87</v>
          </cell>
          <cell r="T43">
            <v>0</v>
          </cell>
        </row>
        <row r="44">
          <cell r="B44" t="str">
            <v>汨罗诚晟融资担保有限公司</v>
          </cell>
          <cell r="C44">
            <v>1913</v>
          </cell>
          <cell r="D44">
            <v>11</v>
          </cell>
          <cell r="E44">
            <v>9.57</v>
          </cell>
          <cell r="F44">
            <v>9.57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9.57</v>
          </cell>
          <cell r="S44">
            <v>9.57</v>
          </cell>
          <cell r="T44">
            <v>0</v>
          </cell>
        </row>
        <row r="45">
          <cell r="B45" t="str">
            <v>邵阳县中小企业融资担保有限责任公司</v>
          </cell>
          <cell r="C45">
            <v>11928</v>
          </cell>
          <cell r="D45">
            <v>68</v>
          </cell>
          <cell r="E45">
            <v>53.63</v>
          </cell>
          <cell r="F45">
            <v>53.63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53.63</v>
          </cell>
          <cell r="S45">
            <v>53.63</v>
          </cell>
          <cell r="T45">
            <v>0</v>
          </cell>
        </row>
        <row r="46">
          <cell r="B46" t="str">
            <v>湖南梅山融资担保有限责任公司</v>
          </cell>
          <cell r="C46">
            <v>2995</v>
          </cell>
          <cell r="D46">
            <v>28</v>
          </cell>
          <cell r="E46">
            <v>7.96</v>
          </cell>
          <cell r="F46">
            <v>7.96</v>
          </cell>
          <cell r="G46">
            <v>0</v>
          </cell>
          <cell r="H46">
            <v>1000</v>
          </cell>
          <cell r="I46">
            <v>1</v>
          </cell>
          <cell r="J46">
            <v>5</v>
          </cell>
          <cell r="K46">
            <v>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12.96</v>
          </cell>
          <cell r="S46">
            <v>12.96</v>
          </cell>
          <cell r="T46">
            <v>0</v>
          </cell>
        </row>
        <row r="47">
          <cell r="B47" t="str">
            <v>瀚华融资担保股份有限公司湖南分公司</v>
          </cell>
          <cell r="C47">
            <v>700</v>
          </cell>
          <cell r="D47">
            <v>2</v>
          </cell>
          <cell r="E47">
            <v>3.48</v>
          </cell>
          <cell r="F47">
            <v>3.48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3.48</v>
          </cell>
          <cell r="S47">
            <v>3.48</v>
          </cell>
          <cell r="T47">
            <v>0</v>
          </cell>
        </row>
        <row r="48">
          <cell r="B48" t="str">
            <v>江华华信融资担保有限公司</v>
          </cell>
          <cell r="C48">
            <v>1700</v>
          </cell>
          <cell r="D48">
            <v>5</v>
          </cell>
          <cell r="E48">
            <v>8.37</v>
          </cell>
          <cell r="F48">
            <v>8.37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8.37</v>
          </cell>
          <cell r="S48">
            <v>8.37</v>
          </cell>
          <cell r="T48">
            <v>0</v>
          </cell>
        </row>
      </sheetData>
      <sheetData sheetId="6">
        <row r="5">
          <cell r="V5">
            <v>37.51</v>
          </cell>
        </row>
      </sheetData>
      <sheetData sheetId="7">
        <row r="5">
          <cell r="B5" t="str">
            <v>湖南省中小企业融资担保有限公司</v>
          </cell>
          <cell r="C5">
            <v>35721</v>
          </cell>
          <cell r="D5">
            <v>173.09</v>
          </cell>
          <cell r="E5">
            <v>166.28</v>
          </cell>
          <cell r="F5">
            <v>6.81</v>
          </cell>
          <cell r="G5">
            <v>15685</v>
          </cell>
          <cell r="H5">
            <v>66.57</v>
          </cell>
          <cell r="I5">
            <v>59.11</v>
          </cell>
          <cell r="J5">
            <v>7.46</v>
          </cell>
          <cell r="K5">
            <v>145313.2</v>
          </cell>
          <cell r="L5">
            <v>290.709999999997</v>
          </cell>
          <cell r="M5">
            <v>290.709999999997</v>
          </cell>
          <cell r="N5">
            <v>0</v>
          </cell>
          <cell r="O5">
            <v>530.369999999997</v>
          </cell>
          <cell r="P5">
            <v>516.099999999997</v>
          </cell>
          <cell r="Q5">
            <v>14.27</v>
          </cell>
        </row>
        <row r="6">
          <cell r="B6" t="str">
            <v>常德财科融资担保有限公司</v>
          </cell>
          <cell r="C6">
            <v>35529.302217</v>
          </cell>
          <cell r="D6">
            <v>171.15</v>
          </cell>
          <cell r="E6">
            <v>158.28</v>
          </cell>
          <cell r="F6">
            <v>12.87</v>
          </cell>
          <cell r="G6">
            <v>14250</v>
          </cell>
          <cell r="H6">
            <v>70.16</v>
          </cell>
          <cell r="I6">
            <v>42.18</v>
          </cell>
          <cell r="J6">
            <v>27.98</v>
          </cell>
          <cell r="K6">
            <v>20488.2</v>
          </cell>
          <cell r="L6">
            <v>35.04</v>
          </cell>
          <cell r="M6">
            <v>35.04</v>
          </cell>
          <cell r="N6">
            <v>0</v>
          </cell>
          <cell r="O6">
            <v>276.35</v>
          </cell>
          <cell r="P6">
            <v>235.5</v>
          </cell>
          <cell r="Q6">
            <v>40.85</v>
          </cell>
        </row>
        <row r="7">
          <cell r="B7" t="str">
            <v>岳阳市小微融资担保有限责任公司</v>
          </cell>
          <cell r="C7">
            <v>32516</v>
          </cell>
          <cell r="D7">
            <v>159.41</v>
          </cell>
          <cell r="E7">
            <v>116.67</v>
          </cell>
          <cell r="F7">
            <v>42.74</v>
          </cell>
          <cell r="G7">
            <v>9536</v>
          </cell>
          <cell r="H7">
            <v>46.56</v>
          </cell>
          <cell r="I7">
            <v>38.75</v>
          </cell>
          <cell r="J7">
            <v>7.81</v>
          </cell>
          <cell r="K7">
            <v>27108.8</v>
          </cell>
          <cell r="L7">
            <v>53.92</v>
          </cell>
          <cell r="M7">
            <v>45.47</v>
          </cell>
          <cell r="N7">
            <v>8.45</v>
          </cell>
          <cell r="O7">
            <v>259.89</v>
          </cell>
          <cell r="P7">
            <v>200.89</v>
          </cell>
          <cell r="Q7">
            <v>59</v>
          </cell>
        </row>
        <row r="8">
          <cell r="B8" t="str">
            <v>湖南潭城融资担保集团有限公司</v>
          </cell>
          <cell r="C8">
            <v>2505</v>
          </cell>
          <cell r="D8">
            <v>11.78</v>
          </cell>
          <cell r="E8">
            <v>9.48</v>
          </cell>
          <cell r="F8">
            <v>2.3</v>
          </cell>
          <cell r="G8">
            <v>3900</v>
          </cell>
          <cell r="H8">
            <v>19.46</v>
          </cell>
          <cell r="I8">
            <v>19.46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31.24</v>
          </cell>
          <cell r="P8">
            <v>28.94</v>
          </cell>
          <cell r="Q8">
            <v>2.3</v>
          </cell>
        </row>
        <row r="9">
          <cell r="B9" t="str">
            <v>湘潭中小微融资担保有限公司</v>
          </cell>
          <cell r="C9">
            <v>8107.8</v>
          </cell>
          <cell r="D9">
            <v>40.3</v>
          </cell>
          <cell r="E9">
            <v>39.84</v>
          </cell>
          <cell r="F9">
            <v>0.46</v>
          </cell>
          <cell r="G9">
            <v>900</v>
          </cell>
          <cell r="H9">
            <v>4.49</v>
          </cell>
          <cell r="I9">
            <v>4.49</v>
          </cell>
          <cell r="J9">
            <v>0</v>
          </cell>
          <cell r="K9">
            <v>12769.2</v>
          </cell>
          <cell r="L9">
            <v>21.69</v>
          </cell>
          <cell r="M9">
            <v>21.69</v>
          </cell>
          <cell r="N9">
            <v>0</v>
          </cell>
          <cell r="O9">
            <v>66.48</v>
          </cell>
          <cell r="P9">
            <v>66.02</v>
          </cell>
          <cell r="Q9">
            <v>0.46</v>
          </cell>
        </row>
        <row r="10">
          <cell r="B10" t="str">
            <v>娄底市兴娄融资担保有限公司</v>
          </cell>
          <cell r="C10">
            <v>30551.8</v>
          </cell>
          <cell r="D10">
            <v>150.9</v>
          </cell>
          <cell r="E10">
            <v>144.41</v>
          </cell>
          <cell r="F10">
            <v>6.49</v>
          </cell>
          <cell r="G10">
            <v>830</v>
          </cell>
          <cell r="H10">
            <v>3.99</v>
          </cell>
          <cell r="I10">
            <v>3.99</v>
          </cell>
          <cell r="J10">
            <v>0</v>
          </cell>
          <cell r="K10">
            <v>13267.4</v>
          </cell>
          <cell r="L10">
            <v>22.2</v>
          </cell>
          <cell r="M10">
            <v>21.65</v>
          </cell>
          <cell r="N10">
            <v>0.55</v>
          </cell>
          <cell r="O10">
            <v>177.09</v>
          </cell>
          <cell r="P10">
            <v>170.05</v>
          </cell>
          <cell r="Q10">
            <v>7.04</v>
          </cell>
        </row>
        <row r="11">
          <cell r="B11" t="str">
            <v>永州市潇湘融资担保有限公司</v>
          </cell>
          <cell r="C11">
            <v>19918.5</v>
          </cell>
          <cell r="D11">
            <v>98.12</v>
          </cell>
          <cell r="E11">
            <v>92.63</v>
          </cell>
          <cell r="F11">
            <v>5.49</v>
          </cell>
          <cell r="G11">
            <v>4238</v>
          </cell>
          <cell r="H11">
            <v>18.08</v>
          </cell>
          <cell r="I11">
            <v>18.08</v>
          </cell>
          <cell r="J11">
            <v>0</v>
          </cell>
          <cell r="K11">
            <v>22692</v>
          </cell>
          <cell r="L11">
            <v>44.96</v>
          </cell>
          <cell r="M11">
            <v>42.03</v>
          </cell>
          <cell r="N11">
            <v>2.93</v>
          </cell>
          <cell r="O11">
            <v>161.16</v>
          </cell>
          <cell r="P11">
            <v>152.74</v>
          </cell>
          <cell r="Q11">
            <v>8.42</v>
          </cell>
        </row>
        <row r="12">
          <cell r="B12" t="str">
            <v>益阳市融资担保有限责任公司</v>
          </cell>
          <cell r="C12">
            <v>75251.4561</v>
          </cell>
          <cell r="D12">
            <v>375.66</v>
          </cell>
          <cell r="E12">
            <v>366.6</v>
          </cell>
          <cell r="F12">
            <v>9.06</v>
          </cell>
          <cell r="G12">
            <v>10986</v>
          </cell>
          <cell r="H12">
            <v>54.57</v>
          </cell>
          <cell r="I12">
            <v>41.15</v>
          </cell>
          <cell r="J12">
            <v>13.42</v>
          </cell>
          <cell r="K12">
            <v>19907.7</v>
          </cell>
          <cell r="L12">
            <v>39.11</v>
          </cell>
          <cell r="M12">
            <v>37.86</v>
          </cell>
          <cell r="N12">
            <v>1.25</v>
          </cell>
          <cell r="O12">
            <v>469.34</v>
          </cell>
          <cell r="P12">
            <v>445.61</v>
          </cell>
          <cell r="Q12">
            <v>23.73</v>
          </cell>
        </row>
        <row r="13">
          <cell r="B13" t="str">
            <v>邵阳市中小企业融资担保有限责任公司</v>
          </cell>
          <cell r="C13">
            <v>17799.4</v>
          </cell>
          <cell r="D13">
            <v>86.47</v>
          </cell>
          <cell r="E13">
            <v>85.07</v>
          </cell>
          <cell r="F13">
            <v>1.4</v>
          </cell>
          <cell r="G13">
            <v>11080</v>
          </cell>
          <cell r="H13">
            <v>53.14</v>
          </cell>
          <cell r="I13">
            <v>41.92</v>
          </cell>
          <cell r="J13">
            <v>11.22</v>
          </cell>
          <cell r="K13">
            <v>24262.35</v>
          </cell>
          <cell r="L13">
            <v>45.77</v>
          </cell>
          <cell r="M13">
            <v>43.06</v>
          </cell>
          <cell r="N13">
            <v>2.71</v>
          </cell>
          <cell r="O13">
            <v>185.38</v>
          </cell>
          <cell r="P13">
            <v>170.05</v>
          </cell>
          <cell r="Q13">
            <v>15.33</v>
          </cell>
        </row>
        <row r="14">
          <cell r="B14" t="str">
            <v>邵东市鼎成融资担保有限公司</v>
          </cell>
          <cell r="C14">
            <v>7680.8</v>
          </cell>
          <cell r="D14">
            <v>37.91</v>
          </cell>
          <cell r="E14">
            <v>33.39</v>
          </cell>
          <cell r="F14">
            <v>4.52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37.91</v>
          </cell>
          <cell r="P14">
            <v>33.39</v>
          </cell>
          <cell r="Q14">
            <v>4.52</v>
          </cell>
        </row>
        <row r="15">
          <cell r="B15" t="str">
            <v>张家界市中小企业融资担保有限公司</v>
          </cell>
          <cell r="C15">
            <v>33342.48</v>
          </cell>
          <cell r="D15">
            <v>164.9</v>
          </cell>
          <cell r="E15">
            <v>159.52</v>
          </cell>
          <cell r="F15">
            <v>5.38</v>
          </cell>
          <cell r="G15">
            <v>4844.158048</v>
          </cell>
          <cell r="H15">
            <v>24.15</v>
          </cell>
          <cell r="I15">
            <v>19.68</v>
          </cell>
          <cell r="J15">
            <v>4.47</v>
          </cell>
          <cell r="K15">
            <v>20418</v>
          </cell>
          <cell r="L15">
            <v>18.85</v>
          </cell>
          <cell r="M15">
            <v>18.65</v>
          </cell>
          <cell r="N15">
            <v>0.2</v>
          </cell>
          <cell r="O15">
            <v>207.9</v>
          </cell>
          <cell r="P15">
            <v>197.85</v>
          </cell>
          <cell r="Q15">
            <v>10.05</v>
          </cell>
        </row>
        <row r="16">
          <cell r="B16" t="str">
            <v>张家界经济发展融资担保有限公司</v>
          </cell>
          <cell r="C16">
            <v>12810</v>
          </cell>
          <cell r="D16">
            <v>63.36</v>
          </cell>
          <cell r="E16">
            <v>63.36</v>
          </cell>
          <cell r="F16">
            <v>0</v>
          </cell>
          <cell r="G16">
            <v>8630</v>
          </cell>
          <cell r="H16">
            <v>43.05</v>
          </cell>
          <cell r="I16">
            <v>43.05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106.41</v>
          </cell>
          <cell r="P16">
            <v>106.41</v>
          </cell>
          <cell r="Q16">
            <v>0</v>
          </cell>
        </row>
        <row r="17">
          <cell r="B17" t="str">
            <v>株洲高科火炬融资担保有限公司</v>
          </cell>
          <cell r="C17">
            <v>7339</v>
          </cell>
          <cell r="D17">
            <v>36.36</v>
          </cell>
          <cell r="E17">
            <v>36.36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2232.9</v>
          </cell>
          <cell r="L17">
            <v>4.46</v>
          </cell>
          <cell r="M17">
            <v>4.46</v>
          </cell>
          <cell r="N17">
            <v>0</v>
          </cell>
          <cell r="O17">
            <v>40.82</v>
          </cell>
          <cell r="P17">
            <v>40.82</v>
          </cell>
          <cell r="Q17">
            <v>0</v>
          </cell>
        </row>
        <row r="18">
          <cell r="B18" t="str">
            <v>长沙市望财融资担保有限公司</v>
          </cell>
          <cell r="C18">
            <v>3590</v>
          </cell>
          <cell r="D18">
            <v>17.23</v>
          </cell>
          <cell r="E18">
            <v>17.23</v>
          </cell>
          <cell r="F18">
            <v>0</v>
          </cell>
          <cell r="G18">
            <v>9900</v>
          </cell>
          <cell r="H18">
            <v>49.37</v>
          </cell>
          <cell r="I18">
            <v>49.37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66.6</v>
          </cell>
          <cell r="P18">
            <v>66.6</v>
          </cell>
          <cell r="Q18">
            <v>0</v>
          </cell>
        </row>
        <row r="19">
          <cell r="B19" t="str">
            <v>湖南德诚融资担保有限公司</v>
          </cell>
          <cell r="C19">
            <v>6020</v>
          </cell>
          <cell r="D19">
            <v>29.87</v>
          </cell>
          <cell r="E19">
            <v>27.38</v>
          </cell>
          <cell r="F19">
            <v>2.49</v>
          </cell>
          <cell r="G19">
            <v>3200</v>
          </cell>
          <cell r="H19">
            <v>15.95</v>
          </cell>
          <cell r="I19">
            <v>15.95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45.82</v>
          </cell>
          <cell r="P19">
            <v>43.33</v>
          </cell>
          <cell r="Q19">
            <v>2.49</v>
          </cell>
        </row>
        <row r="20">
          <cell r="B20" t="str">
            <v>浏阳市中小企业融资担保有限公司</v>
          </cell>
          <cell r="C20">
            <v>3705</v>
          </cell>
          <cell r="D20">
            <v>18.51</v>
          </cell>
          <cell r="E20">
            <v>11.5</v>
          </cell>
          <cell r="F20">
            <v>7.01</v>
          </cell>
          <cell r="G20">
            <v>900</v>
          </cell>
          <cell r="H20">
            <v>4.5</v>
          </cell>
          <cell r="I20">
            <v>4.5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23.01</v>
          </cell>
          <cell r="P20">
            <v>16</v>
          </cell>
          <cell r="Q20">
            <v>7.01</v>
          </cell>
        </row>
        <row r="21">
          <cell r="B21" t="str">
            <v>湖南金信融资担保有限责任公司</v>
          </cell>
          <cell r="C21">
            <v>6266</v>
          </cell>
          <cell r="D21">
            <v>31.2</v>
          </cell>
          <cell r="E21">
            <v>31.2</v>
          </cell>
          <cell r="F21">
            <v>0</v>
          </cell>
          <cell r="G21">
            <v>1000</v>
          </cell>
          <cell r="H21">
            <v>4.99</v>
          </cell>
          <cell r="I21">
            <v>4.99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36.19</v>
          </cell>
          <cell r="P21">
            <v>36.19</v>
          </cell>
          <cell r="Q21">
            <v>0</v>
          </cell>
        </row>
        <row r="22">
          <cell r="B22" t="str">
            <v>浏阳市财信融资担保有限责任公司</v>
          </cell>
          <cell r="C22">
            <v>16140</v>
          </cell>
          <cell r="D22">
            <v>79.19</v>
          </cell>
          <cell r="E22">
            <v>60.69</v>
          </cell>
          <cell r="F22">
            <v>18.5</v>
          </cell>
          <cell r="G22">
            <v>920</v>
          </cell>
          <cell r="H22">
            <v>4.6</v>
          </cell>
          <cell r="I22">
            <v>4.6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83.79</v>
          </cell>
          <cell r="P22">
            <v>65.29</v>
          </cell>
          <cell r="Q22">
            <v>18.5</v>
          </cell>
        </row>
        <row r="23">
          <cell r="B23" t="str">
            <v>衡阳市融资担保集团有限公司</v>
          </cell>
          <cell r="C23">
            <v>7562</v>
          </cell>
          <cell r="D23">
            <v>36.64</v>
          </cell>
          <cell r="E23">
            <v>33.14</v>
          </cell>
          <cell r="F23">
            <v>3.5</v>
          </cell>
          <cell r="G23">
            <v>3460</v>
          </cell>
          <cell r="H23">
            <v>14.77</v>
          </cell>
          <cell r="I23">
            <v>14.77</v>
          </cell>
          <cell r="J23">
            <v>0</v>
          </cell>
          <cell r="K23">
            <v>47417.1</v>
          </cell>
          <cell r="L23">
            <v>77.17</v>
          </cell>
          <cell r="M23">
            <v>74.71</v>
          </cell>
          <cell r="N23">
            <v>2.46</v>
          </cell>
          <cell r="O23">
            <v>128.58</v>
          </cell>
          <cell r="P23">
            <v>122.62</v>
          </cell>
          <cell r="Q23">
            <v>5.96</v>
          </cell>
        </row>
        <row r="24">
          <cell r="B24" t="str">
            <v>岳阳县中小企业融资担保有限公司</v>
          </cell>
          <cell r="C24">
            <v>4308</v>
          </cell>
          <cell r="D24">
            <v>21.53</v>
          </cell>
          <cell r="E24">
            <v>21.53</v>
          </cell>
          <cell r="F24">
            <v>0</v>
          </cell>
          <cell r="G24">
            <v>1000</v>
          </cell>
          <cell r="H24">
            <v>5</v>
          </cell>
          <cell r="I24">
            <v>5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26.53</v>
          </cell>
          <cell r="P24">
            <v>26.53</v>
          </cell>
          <cell r="Q24">
            <v>0</v>
          </cell>
        </row>
        <row r="25">
          <cell r="B25" t="str">
            <v>湖南金玉融资担保有限公司</v>
          </cell>
          <cell r="C25">
            <v>5257.889271</v>
          </cell>
          <cell r="D25">
            <v>23.93</v>
          </cell>
          <cell r="E25">
            <v>23.86</v>
          </cell>
          <cell r="F25">
            <v>0.07</v>
          </cell>
          <cell r="G25">
            <v>700</v>
          </cell>
          <cell r="H25">
            <v>3.5</v>
          </cell>
          <cell r="I25">
            <v>3.5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27.43</v>
          </cell>
          <cell r="P25">
            <v>27.36</v>
          </cell>
          <cell r="Q25">
            <v>0.07</v>
          </cell>
        </row>
        <row r="26">
          <cell r="B26" t="str">
            <v>桃源县惠民中小企业融资担保有限公司</v>
          </cell>
          <cell r="C26">
            <v>7718</v>
          </cell>
          <cell r="D26">
            <v>37.66</v>
          </cell>
          <cell r="E26">
            <v>37.65</v>
          </cell>
          <cell r="F26">
            <v>0.01</v>
          </cell>
          <cell r="G26">
            <v>1000</v>
          </cell>
          <cell r="H26">
            <v>5</v>
          </cell>
          <cell r="I26">
            <v>5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42.66</v>
          </cell>
          <cell r="P26">
            <v>42.65</v>
          </cell>
          <cell r="Q26">
            <v>0.01</v>
          </cell>
        </row>
        <row r="27">
          <cell r="B27" t="str">
            <v>岳阳市融创融资担保有限公司</v>
          </cell>
          <cell r="C27">
            <v>2520</v>
          </cell>
          <cell r="D27">
            <v>10</v>
          </cell>
          <cell r="E27">
            <v>6.29</v>
          </cell>
          <cell r="F27">
            <v>3.71</v>
          </cell>
          <cell r="G27">
            <v>2800</v>
          </cell>
          <cell r="H27">
            <v>11.56</v>
          </cell>
          <cell r="I27">
            <v>7.57</v>
          </cell>
          <cell r="J27">
            <v>3.99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21.56</v>
          </cell>
          <cell r="P27">
            <v>13.86</v>
          </cell>
          <cell r="Q27">
            <v>7.7</v>
          </cell>
        </row>
        <row r="28">
          <cell r="B28" t="str">
            <v>耒阳市互惠投融资担保有限公司</v>
          </cell>
          <cell r="C28">
            <v>1179.9999</v>
          </cell>
          <cell r="D28">
            <v>5.9</v>
          </cell>
          <cell r="E28">
            <v>5.9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5.9</v>
          </cell>
          <cell r="P28">
            <v>5.9</v>
          </cell>
          <cell r="Q28">
            <v>0</v>
          </cell>
        </row>
        <row r="29">
          <cell r="B29" t="str">
            <v>长沙经济技术开发区融资担保有限公司</v>
          </cell>
          <cell r="C29">
            <v>10241.43</v>
          </cell>
          <cell r="D29">
            <v>49.66</v>
          </cell>
          <cell r="E29">
            <v>28.95</v>
          </cell>
          <cell r="F29">
            <v>20.71</v>
          </cell>
          <cell r="G29">
            <v>7600</v>
          </cell>
          <cell r="H29">
            <v>37.92</v>
          </cell>
          <cell r="I29">
            <v>16.48</v>
          </cell>
          <cell r="J29">
            <v>21.44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87.58</v>
          </cell>
          <cell r="P29">
            <v>45.43</v>
          </cell>
          <cell r="Q29">
            <v>42.15</v>
          </cell>
        </row>
        <row r="30">
          <cell r="B30" t="str">
            <v>湘潭县莲乡融资担保有限公司</v>
          </cell>
          <cell r="C30">
            <v>8834</v>
          </cell>
          <cell r="D30">
            <v>44.51</v>
          </cell>
          <cell r="E30">
            <v>43.99</v>
          </cell>
          <cell r="F30">
            <v>0.52</v>
          </cell>
          <cell r="G30">
            <v>1600</v>
          </cell>
          <cell r="H30">
            <v>7.98</v>
          </cell>
          <cell r="I30">
            <v>3.98</v>
          </cell>
          <cell r="J30">
            <v>4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52.49</v>
          </cell>
          <cell r="P30">
            <v>47.97</v>
          </cell>
          <cell r="Q30">
            <v>4.52</v>
          </cell>
        </row>
        <row r="31">
          <cell r="B31" t="str">
            <v>长沙市长财融资担保有限公司</v>
          </cell>
          <cell r="C31">
            <v>200</v>
          </cell>
          <cell r="D31">
            <v>0.94</v>
          </cell>
          <cell r="E31">
            <v>0.94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164900.398375</v>
          </cell>
          <cell r="L31">
            <v>324.739999999997</v>
          </cell>
          <cell r="M31">
            <v>321.089999999997</v>
          </cell>
          <cell r="N31">
            <v>3.65</v>
          </cell>
          <cell r="O31">
            <v>325.679999999997</v>
          </cell>
          <cell r="P31">
            <v>322.029999999997</v>
          </cell>
          <cell r="Q31">
            <v>3.65</v>
          </cell>
        </row>
        <row r="32">
          <cell r="B32" t="str">
            <v>长沙星城中小企业融资担保有限公司</v>
          </cell>
          <cell r="C32">
            <v>500</v>
          </cell>
          <cell r="D32">
            <v>2.5</v>
          </cell>
          <cell r="E32">
            <v>2.5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2.5</v>
          </cell>
          <cell r="P32">
            <v>2.5</v>
          </cell>
          <cell r="Q32">
            <v>0</v>
          </cell>
        </row>
        <row r="33">
          <cell r="B33" t="str">
            <v>湖南众诺融资担保有限公司</v>
          </cell>
          <cell r="C33">
            <v>4510.5982</v>
          </cell>
          <cell r="D33">
            <v>21.56</v>
          </cell>
          <cell r="E33">
            <v>21.56</v>
          </cell>
          <cell r="F33">
            <v>0</v>
          </cell>
          <cell r="G33">
            <v>1800</v>
          </cell>
          <cell r="H33">
            <v>6.48</v>
          </cell>
          <cell r="I33">
            <v>6.48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28.04</v>
          </cell>
          <cell r="P33">
            <v>28.04</v>
          </cell>
          <cell r="Q33">
            <v>0</v>
          </cell>
        </row>
        <row r="34">
          <cell r="B34" t="str">
            <v>株洲市融资担保有限公司</v>
          </cell>
          <cell r="C34">
            <v>10154.7</v>
          </cell>
          <cell r="D34">
            <v>49.64</v>
          </cell>
          <cell r="E34">
            <v>37.82</v>
          </cell>
          <cell r="F34">
            <v>11.82</v>
          </cell>
          <cell r="G34">
            <v>880</v>
          </cell>
          <cell r="H34">
            <v>2.19</v>
          </cell>
          <cell r="I34">
            <v>0</v>
          </cell>
          <cell r="J34">
            <v>2.19</v>
          </cell>
          <cell r="K34">
            <v>74723.26</v>
          </cell>
          <cell r="L34">
            <v>123.38</v>
          </cell>
          <cell r="M34">
            <v>24.68</v>
          </cell>
          <cell r="N34">
            <v>98.7</v>
          </cell>
          <cell r="O34">
            <v>175.21</v>
          </cell>
          <cell r="P34">
            <v>62.5</v>
          </cell>
          <cell r="Q34">
            <v>112.71</v>
          </cell>
        </row>
        <row r="35">
          <cell r="B35" t="str">
            <v>宁远县中小微企业融资担保有限公司</v>
          </cell>
          <cell r="C35">
            <v>23701</v>
          </cell>
          <cell r="D35">
            <v>115.51</v>
          </cell>
          <cell r="E35">
            <v>98.27</v>
          </cell>
          <cell r="F35">
            <v>17.24</v>
          </cell>
          <cell r="G35">
            <v>2000</v>
          </cell>
          <cell r="H35">
            <v>7.43</v>
          </cell>
          <cell r="I35">
            <v>7.43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122.94</v>
          </cell>
          <cell r="P35">
            <v>105.7</v>
          </cell>
          <cell r="Q35">
            <v>17.24</v>
          </cell>
        </row>
        <row r="36">
          <cell r="B36" t="str">
            <v>花垣县十八洞融资担保有限责任公司</v>
          </cell>
          <cell r="C36">
            <v>1604</v>
          </cell>
          <cell r="D36">
            <v>8.02</v>
          </cell>
          <cell r="E36">
            <v>8.02</v>
          </cell>
          <cell r="F36">
            <v>0</v>
          </cell>
          <cell r="G36">
            <v>950</v>
          </cell>
          <cell r="H36">
            <v>4.75</v>
          </cell>
          <cell r="I36">
            <v>4.75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12.77</v>
          </cell>
          <cell r="P36">
            <v>12.77</v>
          </cell>
          <cell r="Q36">
            <v>0</v>
          </cell>
        </row>
        <row r="37">
          <cell r="B37" t="str">
            <v>隆回县中小企业融资担保有限责任公司</v>
          </cell>
          <cell r="C37">
            <v>13577.29</v>
          </cell>
          <cell r="D37">
            <v>66.2</v>
          </cell>
          <cell r="E37">
            <v>65.71</v>
          </cell>
          <cell r="F37">
            <v>0.49</v>
          </cell>
          <cell r="G37">
            <v>3899</v>
          </cell>
          <cell r="H37">
            <v>19.46</v>
          </cell>
          <cell r="I37">
            <v>19.46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85.66</v>
          </cell>
          <cell r="P37">
            <v>85.17</v>
          </cell>
          <cell r="Q37">
            <v>0.49</v>
          </cell>
        </row>
        <row r="38">
          <cell r="B38" t="str">
            <v>常德美源融资担保有限责任公司</v>
          </cell>
          <cell r="C38">
            <v>10038</v>
          </cell>
          <cell r="D38">
            <v>50.02</v>
          </cell>
          <cell r="E38">
            <v>45.97</v>
          </cell>
          <cell r="F38">
            <v>4.05</v>
          </cell>
          <cell r="G38">
            <v>1700</v>
          </cell>
          <cell r="H38">
            <v>8.49</v>
          </cell>
          <cell r="I38">
            <v>8.49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58.51</v>
          </cell>
          <cell r="P38">
            <v>54.46</v>
          </cell>
          <cell r="Q38">
            <v>4.05</v>
          </cell>
        </row>
        <row r="39">
          <cell r="B39" t="str">
            <v>长沙市中水融资担保有限公司</v>
          </cell>
          <cell r="C39">
            <v>830</v>
          </cell>
          <cell r="D39">
            <v>4.15</v>
          </cell>
          <cell r="E39">
            <v>4.15</v>
          </cell>
          <cell r="F39">
            <v>0</v>
          </cell>
          <cell r="G39">
            <v>5420</v>
          </cell>
          <cell r="H39">
            <v>24.42</v>
          </cell>
          <cell r="I39">
            <v>24.42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28.57</v>
          </cell>
          <cell r="P39">
            <v>28.57</v>
          </cell>
          <cell r="Q39">
            <v>0</v>
          </cell>
        </row>
        <row r="40">
          <cell r="B40" t="str">
            <v>郴州市中小企业融资担保有限公司</v>
          </cell>
          <cell r="C40">
            <v>31222.35</v>
          </cell>
          <cell r="D40">
            <v>155.72</v>
          </cell>
          <cell r="E40">
            <v>132.42</v>
          </cell>
          <cell r="F40">
            <v>23.3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29374.95</v>
          </cell>
          <cell r="L40">
            <v>57.65</v>
          </cell>
          <cell r="M40">
            <v>56.51</v>
          </cell>
          <cell r="N40">
            <v>1.14</v>
          </cell>
          <cell r="O40">
            <v>213.37</v>
          </cell>
          <cell r="P40">
            <v>188.93</v>
          </cell>
          <cell r="Q40">
            <v>24.44</v>
          </cell>
        </row>
        <row r="41">
          <cell r="B41" t="str">
            <v>怀化市财信融资担保有限责任公司</v>
          </cell>
          <cell r="C41">
            <v>26395.01296</v>
          </cell>
          <cell r="D41">
            <v>131.94</v>
          </cell>
          <cell r="E41">
            <v>123.89</v>
          </cell>
          <cell r="F41">
            <v>8.05</v>
          </cell>
          <cell r="G41">
            <v>6980</v>
          </cell>
          <cell r="H41">
            <v>34.89</v>
          </cell>
          <cell r="I41">
            <v>30.04</v>
          </cell>
          <cell r="J41">
            <v>4.85</v>
          </cell>
          <cell r="K41">
            <v>16662.3</v>
          </cell>
          <cell r="L41">
            <v>31.3</v>
          </cell>
          <cell r="M41">
            <v>31.3</v>
          </cell>
          <cell r="N41">
            <v>0</v>
          </cell>
          <cell r="O41">
            <v>198.13</v>
          </cell>
          <cell r="P41">
            <v>185.23</v>
          </cell>
          <cell r="Q41">
            <v>12.9</v>
          </cell>
        </row>
        <row r="42">
          <cell r="B42" t="str">
            <v>蓝山县财信融资担保有限公司</v>
          </cell>
          <cell r="C42">
            <v>7230</v>
          </cell>
          <cell r="D42">
            <v>36.14</v>
          </cell>
          <cell r="E42">
            <v>35.74</v>
          </cell>
          <cell r="F42">
            <v>0.4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36.14</v>
          </cell>
          <cell r="P42">
            <v>35.74</v>
          </cell>
          <cell r="Q42">
            <v>0.4</v>
          </cell>
        </row>
        <row r="43">
          <cell r="B43" t="str">
            <v>嘉禾嘉盛融资担保有限责任公司</v>
          </cell>
          <cell r="C43">
            <v>490</v>
          </cell>
          <cell r="D43">
            <v>2.45</v>
          </cell>
          <cell r="E43">
            <v>2.45</v>
          </cell>
          <cell r="F43">
            <v>0</v>
          </cell>
          <cell r="G43">
            <v>1700</v>
          </cell>
          <cell r="H43">
            <v>8.5</v>
          </cell>
          <cell r="I43">
            <v>8.5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10.95</v>
          </cell>
          <cell r="P43">
            <v>10.95</v>
          </cell>
          <cell r="Q43">
            <v>0</v>
          </cell>
        </row>
        <row r="44">
          <cell r="B44" t="str">
            <v>湘西融资担保有限责任公司</v>
          </cell>
          <cell r="C44">
            <v>4865</v>
          </cell>
          <cell r="D44">
            <v>20.63</v>
          </cell>
          <cell r="E44">
            <v>17.55</v>
          </cell>
          <cell r="F44">
            <v>3.08</v>
          </cell>
          <cell r="G44">
            <v>3380</v>
          </cell>
          <cell r="H44">
            <v>16.75</v>
          </cell>
          <cell r="I44">
            <v>9.24</v>
          </cell>
          <cell r="J44">
            <v>7.51</v>
          </cell>
          <cell r="K44">
            <v>6191.8</v>
          </cell>
          <cell r="L44">
            <v>12</v>
          </cell>
          <cell r="M44">
            <v>10.39</v>
          </cell>
          <cell r="N44">
            <v>1.61</v>
          </cell>
          <cell r="O44">
            <v>49.38</v>
          </cell>
          <cell r="P44">
            <v>37.18</v>
          </cell>
          <cell r="Q44">
            <v>12.2</v>
          </cell>
        </row>
        <row r="45">
          <cell r="B45" t="str">
            <v>汨罗诚晟融资担保有限公司</v>
          </cell>
          <cell r="C45">
            <v>11160</v>
          </cell>
          <cell r="D45">
            <v>55.8</v>
          </cell>
          <cell r="E45">
            <v>55.8</v>
          </cell>
          <cell r="F45">
            <v>0</v>
          </cell>
          <cell r="G45">
            <v>1780</v>
          </cell>
          <cell r="H45">
            <v>8.9</v>
          </cell>
          <cell r="I45">
            <v>8.9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64.7</v>
          </cell>
          <cell r="P45">
            <v>64.7</v>
          </cell>
          <cell r="Q45">
            <v>0</v>
          </cell>
        </row>
        <row r="46">
          <cell r="B46" t="str">
            <v>邵阳县中小企业融资担保有限责任公司</v>
          </cell>
          <cell r="C46">
            <v>4650</v>
          </cell>
          <cell r="D46">
            <v>22.98</v>
          </cell>
          <cell r="E46">
            <v>22.9</v>
          </cell>
          <cell r="F46">
            <v>0.08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22.98</v>
          </cell>
          <cell r="P46">
            <v>22.9</v>
          </cell>
          <cell r="Q46">
            <v>0.08</v>
          </cell>
        </row>
        <row r="47">
          <cell r="B47" t="str">
            <v>湖南梅山融资担保有限责任公司</v>
          </cell>
          <cell r="C47">
            <v>590</v>
          </cell>
          <cell r="D47">
            <v>2.89</v>
          </cell>
          <cell r="E47">
            <v>2.77</v>
          </cell>
          <cell r="F47">
            <v>0.12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2.89</v>
          </cell>
          <cell r="P47">
            <v>2.77</v>
          </cell>
          <cell r="Q47">
            <v>0.12</v>
          </cell>
        </row>
        <row r="48">
          <cell r="B48" t="str">
            <v>瀚华融资担保股份有限公司湖南分公司</v>
          </cell>
          <cell r="C48">
            <v>500</v>
          </cell>
          <cell r="D48">
            <v>2.5</v>
          </cell>
          <cell r="E48">
            <v>2.5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2.5</v>
          </cell>
          <cell r="P48">
            <v>2.5</v>
          </cell>
          <cell r="Q48">
            <v>0</v>
          </cell>
        </row>
        <row r="49">
          <cell r="B49" t="str">
            <v>江华华信融资担保有限公司</v>
          </cell>
          <cell r="C49">
            <v>900</v>
          </cell>
          <cell r="D49">
            <v>4.48</v>
          </cell>
          <cell r="E49">
            <v>4.48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4.48</v>
          </cell>
          <cell r="P49">
            <v>4.48</v>
          </cell>
          <cell r="Q49">
            <v>0</v>
          </cell>
        </row>
      </sheetData>
      <sheetData sheetId="8">
        <row r="66">
          <cell r="M66">
            <v>3925.18</v>
          </cell>
        </row>
      </sheetData>
      <sheetData sheetId="9">
        <row r="68">
          <cell r="M68">
            <v>4799.97</v>
          </cell>
        </row>
      </sheetData>
      <sheetData sheetId="10">
        <row r="19">
          <cell r="D19">
            <v>1608.31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</sheetNames>
    <sheetDataSet>
      <sheetData sheetId="0">
        <row r="10">
          <cell r="F10">
            <v>4818.73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2"/>
  <sheetViews>
    <sheetView zoomScale="75" zoomScaleNormal="75" workbookViewId="0">
      <pane xSplit="3" ySplit="6" topLeftCell="D7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3.5"/>
  <cols>
    <col min="1" max="1" width="9.5" style="51" customWidth="1"/>
    <col min="2" max="2" width="22.3833333333333" style="51" customWidth="1"/>
    <col min="3" max="3" width="43.3833333333333" style="51" customWidth="1"/>
    <col min="4" max="4" width="24.6666666666667" style="56" customWidth="1"/>
    <col min="5" max="5" width="15.1666666666667" style="56" customWidth="1"/>
    <col min="6" max="6" width="16.6666666666667" style="56" customWidth="1"/>
    <col min="7" max="7" width="18" style="57" customWidth="1"/>
    <col min="8" max="10" width="9" style="51"/>
    <col min="11" max="11" width="38.25" style="51" customWidth="1"/>
    <col min="12" max="12" width="13" style="51" customWidth="1"/>
    <col min="13" max="16383" width="9" style="51"/>
  </cols>
  <sheetData>
    <row r="1" s="153" customFormat="1" ht="42" customHeight="1" spans="1:7">
      <c r="A1" s="202" t="s">
        <v>0</v>
      </c>
      <c r="B1" s="4"/>
      <c r="C1" s="59"/>
      <c r="D1" s="4"/>
      <c r="E1" s="4"/>
      <c r="F1" s="4"/>
      <c r="G1" s="4"/>
    </row>
    <row r="2" ht="39.95" customHeight="1" spans="1:7">
      <c r="A2" s="6" t="s">
        <v>1</v>
      </c>
      <c r="B2" s="6"/>
      <c r="C2" s="6"/>
      <c r="D2" s="6"/>
      <c r="E2" s="6"/>
      <c r="F2" s="6"/>
      <c r="G2" s="6"/>
    </row>
    <row r="3" ht="30.95" customHeight="1" spans="1:7">
      <c r="A3" s="8" t="s">
        <v>2</v>
      </c>
      <c r="B3" s="8"/>
      <c r="C3" s="8"/>
      <c r="D3" s="38"/>
      <c r="E3" s="38"/>
      <c r="F3" s="38"/>
      <c r="G3" s="8"/>
    </row>
    <row r="4" s="154" customFormat="1" ht="31.5" customHeight="1" spans="1:7">
      <c r="A4" s="36" t="s">
        <v>3</v>
      </c>
      <c r="B4" s="36" t="s">
        <v>4</v>
      </c>
      <c r="C4" s="203" t="s">
        <v>5</v>
      </c>
      <c r="D4" s="204" t="s">
        <v>6</v>
      </c>
      <c r="E4" s="204" t="s">
        <v>7</v>
      </c>
      <c r="F4" s="191" t="s">
        <v>8</v>
      </c>
      <c r="G4" s="152" t="s">
        <v>9</v>
      </c>
    </row>
    <row r="5" s="154" customFormat="1" ht="41.1" customHeight="1" spans="1:12">
      <c r="A5" s="36"/>
      <c r="B5" s="36"/>
      <c r="C5" s="203"/>
      <c r="D5" s="30"/>
      <c r="E5" s="204"/>
      <c r="F5" s="191"/>
      <c r="G5" s="132"/>
      <c r="I5" s="63" t="s">
        <v>10</v>
      </c>
      <c r="J5" s="63" t="s">
        <v>11</v>
      </c>
      <c r="K5" s="63" t="s">
        <v>12</v>
      </c>
      <c r="L5" s="44" t="s">
        <v>13</v>
      </c>
    </row>
    <row r="6" s="155" customFormat="1" ht="32.1" customHeight="1" spans="1:12">
      <c r="A6" s="167"/>
      <c r="B6" s="168" t="s">
        <v>14</v>
      </c>
      <c r="C6" s="168"/>
      <c r="D6" s="21">
        <f t="shared" ref="D6:F6" si="0">D7+D9</f>
        <v>2524.17</v>
      </c>
      <c r="E6" s="21">
        <f t="shared" si="0"/>
        <v>3877.93</v>
      </c>
      <c r="F6" s="21">
        <f t="shared" si="0"/>
        <v>6402.1</v>
      </c>
      <c r="G6" s="30"/>
      <c r="I6" s="213"/>
      <c r="J6" s="112" t="s">
        <v>15</v>
      </c>
      <c r="K6" s="112"/>
      <c r="L6" s="24">
        <v>24484</v>
      </c>
    </row>
    <row r="7" s="155" customFormat="1" ht="32.1" customHeight="1" spans="1:12">
      <c r="A7" s="205"/>
      <c r="B7" s="206" t="s">
        <v>16</v>
      </c>
      <c r="C7" s="207"/>
      <c r="D7" s="21">
        <f>D8</f>
        <v>677.88</v>
      </c>
      <c r="E7" s="21">
        <f>E8</f>
        <v>659</v>
      </c>
      <c r="F7" s="21">
        <f t="shared" ref="F7:F72" si="1">D7+E7</f>
        <v>1336.88</v>
      </c>
      <c r="G7" s="30"/>
      <c r="I7" s="168"/>
      <c r="J7" s="77" t="s">
        <v>17</v>
      </c>
      <c r="K7" s="77"/>
      <c r="L7" s="24">
        <v>8000</v>
      </c>
    </row>
    <row r="8" s="155" customFormat="1" ht="27" customHeight="1" spans="1:13">
      <c r="A8" s="173" t="s">
        <v>18</v>
      </c>
      <c r="B8" s="181" t="s">
        <v>19</v>
      </c>
      <c r="C8" s="92" t="s">
        <v>20</v>
      </c>
      <c r="D8" s="29">
        <v>677.88</v>
      </c>
      <c r="E8" s="29">
        <v>659</v>
      </c>
      <c r="F8" s="21">
        <f t="shared" si="1"/>
        <v>1336.88</v>
      </c>
      <c r="G8" s="209"/>
      <c r="I8" s="110" t="s">
        <v>21</v>
      </c>
      <c r="J8" s="92" t="s">
        <v>22</v>
      </c>
      <c r="K8" s="92" t="s">
        <v>22</v>
      </c>
      <c r="L8" s="214">
        <v>8000</v>
      </c>
      <c r="M8" s="155" t="b">
        <f t="shared" ref="M8:M71" si="2">K8=C8</f>
        <v>0</v>
      </c>
    </row>
    <row r="9" s="157" customFormat="1" ht="32.1" customHeight="1" spans="1:13">
      <c r="A9" s="168"/>
      <c r="B9" s="206" t="s">
        <v>23</v>
      </c>
      <c r="C9" s="207"/>
      <c r="D9" s="21">
        <f t="shared" ref="D9:F9" si="3">D10+D14</f>
        <v>1846.29</v>
      </c>
      <c r="E9" s="21">
        <f t="shared" si="3"/>
        <v>3218.93</v>
      </c>
      <c r="F9" s="21">
        <f t="shared" si="3"/>
        <v>5065.22</v>
      </c>
      <c r="G9" s="139"/>
      <c r="I9" s="168"/>
      <c r="J9" s="77" t="s">
        <v>24</v>
      </c>
      <c r="K9" s="77"/>
      <c r="L9" s="24">
        <v>16484</v>
      </c>
      <c r="M9" s="155" t="b">
        <f t="shared" si="2"/>
        <v>1</v>
      </c>
    </row>
    <row r="10" s="157" customFormat="1" ht="27" customHeight="1" spans="1:13">
      <c r="A10" s="208" t="s">
        <v>25</v>
      </c>
      <c r="B10" s="177" t="s">
        <v>26</v>
      </c>
      <c r="C10" s="169" t="s">
        <v>27</v>
      </c>
      <c r="D10" s="21">
        <f>D11+D12+D13</f>
        <v>1818.56</v>
      </c>
      <c r="E10" s="21">
        <f>SUM(E11:E13)</f>
        <v>3000.17</v>
      </c>
      <c r="F10" s="21">
        <f>SUM(F11:F13)</f>
        <v>4818.73</v>
      </c>
      <c r="G10" s="139"/>
      <c r="I10" s="110" t="s">
        <v>21</v>
      </c>
      <c r="J10" s="92" t="s">
        <v>22</v>
      </c>
      <c r="K10" s="77" t="s">
        <v>28</v>
      </c>
      <c r="L10" s="215">
        <v>6090</v>
      </c>
      <c r="M10" s="155" t="b">
        <f t="shared" si="2"/>
        <v>1</v>
      </c>
    </row>
    <row r="11" s="154" customFormat="1" ht="26.1" customHeight="1" spans="1:13">
      <c r="A11" s="208"/>
      <c r="B11" s="181"/>
      <c r="C11" s="176" t="s">
        <v>29</v>
      </c>
      <c r="D11" s="29">
        <f>VLOOKUP(C11,[1]附件2!$C$10:$M$102,11,FALSE)</f>
        <v>1804.08</v>
      </c>
      <c r="E11" s="29">
        <f>VLOOKUP(C11,[1]附件2!$C$10:$P$91,14,FALSE)</f>
        <v>1077.38</v>
      </c>
      <c r="F11" s="29">
        <f t="shared" si="1"/>
        <v>2881.46</v>
      </c>
      <c r="G11" s="210"/>
      <c r="I11" s="110"/>
      <c r="J11" s="92"/>
      <c r="K11" s="80" t="s">
        <v>20</v>
      </c>
      <c r="L11" s="70">
        <v>4855</v>
      </c>
      <c r="M11" s="155" t="b">
        <f t="shared" si="2"/>
        <v>1</v>
      </c>
    </row>
    <row r="12" s="154" customFormat="1" ht="26.1" customHeight="1" spans="1:13">
      <c r="A12" s="208"/>
      <c r="B12" s="181"/>
      <c r="C12" s="176" t="s">
        <v>30</v>
      </c>
      <c r="D12" s="29">
        <f>VLOOKUP(C12,[1]附件2!$C$10:$M$102,11,FALSE)</f>
        <v>14.48</v>
      </c>
      <c r="E12" s="29">
        <f>VLOOKUP(C12,[1]附件2!$C$10:$P$91,14,FALSE)</f>
        <v>1922.79</v>
      </c>
      <c r="F12" s="29">
        <f t="shared" si="1"/>
        <v>1937.27</v>
      </c>
      <c r="G12" s="140"/>
      <c r="I12" s="110"/>
      <c r="J12" s="92"/>
      <c r="K12" s="80" t="s">
        <v>31</v>
      </c>
      <c r="L12" s="70">
        <v>1235</v>
      </c>
      <c r="M12" s="155" t="b">
        <f t="shared" si="2"/>
        <v>1</v>
      </c>
    </row>
    <row r="13" s="154" customFormat="1" ht="26.1" customHeight="1" spans="1:13">
      <c r="A13" s="208"/>
      <c r="B13" s="181"/>
      <c r="C13" s="176" t="s">
        <v>32</v>
      </c>
      <c r="D13" s="29">
        <f>VLOOKUP(C13,[1]附件2!$C$10:$M$102,11,FALSE)</f>
        <v>0</v>
      </c>
      <c r="E13" s="29">
        <f>VLOOKUP(C13,[1]附件2!$C$10:$P$91,14,FALSE)</f>
        <v>0</v>
      </c>
      <c r="F13" s="29">
        <f t="shared" si="1"/>
        <v>0</v>
      </c>
      <c r="G13" s="140"/>
      <c r="I13" s="110"/>
      <c r="J13" s="92"/>
      <c r="K13" s="80" t="s">
        <v>33</v>
      </c>
      <c r="L13" s="70">
        <v>0</v>
      </c>
      <c r="M13" s="155" t="b">
        <f t="shared" si="2"/>
        <v>1</v>
      </c>
    </row>
    <row r="14" s="200" customFormat="1" ht="26.1" customHeight="1" spans="1:13">
      <c r="A14" s="84"/>
      <c r="B14" s="85"/>
      <c r="C14" s="169" t="s">
        <v>34</v>
      </c>
      <c r="D14" s="21">
        <f>D15+D30+D37+D42+D46+D52+D59+D67+D72+D75+D80+D83+D85+D90</f>
        <v>27.7300000000004</v>
      </c>
      <c r="E14" s="21">
        <f>E15+E30+E37+E42+E46+E52+E59+E67+E72+E75+E80+E83+E85+E90</f>
        <v>218.76</v>
      </c>
      <c r="F14" s="29">
        <f t="shared" si="1"/>
        <v>246.49</v>
      </c>
      <c r="G14" s="211"/>
      <c r="I14" s="216"/>
      <c r="J14" s="88"/>
      <c r="K14" s="77" t="s">
        <v>35</v>
      </c>
      <c r="L14" s="215">
        <v>10394</v>
      </c>
      <c r="M14" s="155" t="b">
        <f t="shared" si="2"/>
        <v>1</v>
      </c>
    </row>
    <row r="15" ht="24" customHeight="1" spans="1:13">
      <c r="A15" s="175" t="s">
        <v>36</v>
      </c>
      <c r="B15" s="87"/>
      <c r="C15" s="177" t="s">
        <v>37</v>
      </c>
      <c r="D15" s="21">
        <f>D16+D25+D29</f>
        <v>-171.69</v>
      </c>
      <c r="E15" s="21">
        <f>E16+E25+E29</f>
        <v>-61.12</v>
      </c>
      <c r="F15" s="29">
        <f t="shared" si="1"/>
        <v>-232.81</v>
      </c>
      <c r="G15" s="30"/>
      <c r="I15" s="92" t="s">
        <v>38</v>
      </c>
      <c r="J15" s="217"/>
      <c r="K15" s="88" t="s">
        <v>39</v>
      </c>
      <c r="L15" s="215">
        <v>1472</v>
      </c>
      <c r="M15" s="155" t="b">
        <f t="shared" si="2"/>
        <v>1</v>
      </c>
    </row>
    <row r="16" ht="24" customHeight="1" spans="1:13">
      <c r="A16" s="89"/>
      <c r="B16" s="179" t="s">
        <v>40</v>
      </c>
      <c r="C16" s="177" t="s">
        <v>41</v>
      </c>
      <c r="D16" s="21">
        <f>SUM(D17:D24)</f>
        <v>-128.83</v>
      </c>
      <c r="E16" s="21">
        <f>SUM(E17:E24)</f>
        <v>-81.06</v>
      </c>
      <c r="F16" s="29">
        <f t="shared" si="1"/>
        <v>-209.89</v>
      </c>
      <c r="G16" s="30"/>
      <c r="I16" s="92"/>
      <c r="J16" s="92" t="s">
        <v>42</v>
      </c>
      <c r="K16" s="88" t="s">
        <v>43</v>
      </c>
      <c r="L16" s="215">
        <v>968</v>
      </c>
      <c r="M16" s="155" t="b">
        <f t="shared" si="2"/>
        <v>1</v>
      </c>
    </row>
    <row r="17" ht="24" customHeight="1" spans="1:13">
      <c r="A17" s="89"/>
      <c r="B17" s="91"/>
      <c r="C17" s="181" t="s">
        <v>44</v>
      </c>
      <c r="D17" s="29">
        <f>VLOOKUP(C17,[1]附件2!$C$10:$M$102,11,FALSE)</f>
        <v>7.4</v>
      </c>
      <c r="E17" s="29">
        <f>VLOOKUP(C17,[1]附件2!$C$10:$P$91,14,FALSE)</f>
        <v>12.68</v>
      </c>
      <c r="F17" s="29">
        <f t="shared" si="1"/>
        <v>20.08</v>
      </c>
      <c r="G17" s="30"/>
      <c r="I17" s="92"/>
      <c r="J17" s="92"/>
      <c r="K17" s="92" t="s">
        <v>45</v>
      </c>
      <c r="L17" s="70">
        <v>50</v>
      </c>
      <c r="M17" s="155" t="b">
        <f t="shared" si="2"/>
        <v>1</v>
      </c>
    </row>
    <row r="18" ht="24" customHeight="1" spans="1:13">
      <c r="A18" s="89"/>
      <c r="B18" s="91"/>
      <c r="C18" s="181" t="s">
        <v>46</v>
      </c>
      <c r="D18" s="29">
        <f>VLOOKUP(C18,[1]附件2!$C$10:$M$102,11,FALSE)</f>
        <v>-61.1299999999999</v>
      </c>
      <c r="E18" s="29">
        <f>VLOOKUP(C18,[1]附件2!$C$10:$P$91,14,FALSE)</f>
        <v>-54.95</v>
      </c>
      <c r="F18" s="29">
        <f t="shared" si="1"/>
        <v>-116.08</v>
      </c>
      <c r="G18" s="30"/>
      <c r="I18" s="92"/>
      <c r="J18" s="92"/>
      <c r="K18" s="92" t="s">
        <v>47</v>
      </c>
      <c r="L18" s="70">
        <v>555</v>
      </c>
      <c r="M18" s="155" t="b">
        <f t="shared" si="2"/>
        <v>1</v>
      </c>
    </row>
    <row r="19" ht="24" customHeight="1" spans="1:13">
      <c r="A19" s="89"/>
      <c r="B19" s="91"/>
      <c r="C19" s="181" t="s">
        <v>48</v>
      </c>
      <c r="D19" s="29">
        <f>VLOOKUP(C19,[1]附件2!$C$10:$M$102,11,FALSE)</f>
        <v>0</v>
      </c>
      <c r="E19" s="29">
        <f>VLOOKUP(C19,[1]附件2!$C$10:$P$91,14,FALSE)</f>
        <v>0</v>
      </c>
      <c r="F19" s="29">
        <f t="shared" si="1"/>
        <v>0</v>
      </c>
      <c r="G19" s="30"/>
      <c r="I19" s="92"/>
      <c r="J19" s="92"/>
      <c r="K19" s="92" t="s">
        <v>49</v>
      </c>
      <c r="L19" s="70">
        <v>0</v>
      </c>
      <c r="M19" s="155" t="b">
        <f t="shared" si="2"/>
        <v>1</v>
      </c>
    </row>
    <row r="20" ht="24" customHeight="1" spans="1:13">
      <c r="A20" s="89"/>
      <c r="B20" s="91"/>
      <c r="C20" s="181" t="s">
        <v>50</v>
      </c>
      <c r="D20" s="29">
        <f>VLOOKUP(C20,[1]附件2!$C$10:$M$102,11,FALSE)</f>
        <v>-5.43</v>
      </c>
      <c r="E20" s="29">
        <f>VLOOKUP(C20,[1]附件2!$C$10:$P$91,14,FALSE)</f>
        <v>-3.9</v>
      </c>
      <c r="F20" s="29">
        <f t="shared" si="1"/>
        <v>-9.33</v>
      </c>
      <c r="G20" s="30"/>
      <c r="I20" s="92"/>
      <c r="J20" s="92"/>
      <c r="K20" s="92" t="s">
        <v>51</v>
      </c>
      <c r="L20" s="70">
        <v>34</v>
      </c>
      <c r="M20" s="155" t="b">
        <f t="shared" si="2"/>
        <v>1</v>
      </c>
    </row>
    <row r="21" ht="24" customHeight="1" spans="1:13">
      <c r="A21" s="89"/>
      <c r="B21" s="91"/>
      <c r="C21" s="181" t="s">
        <v>52</v>
      </c>
      <c r="D21" s="29">
        <f>VLOOKUP(C21,[1]附件2!$C$10:$M$102,11,FALSE)</f>
        <v>-0.82</v>
      </c>
      <c r="E21" s="29">
        <f>VLOOKUP(C21,[1]附件2!$C$10:$P$91,14,FALSE)</f>
        <v>0</v>
      </c>
      <c r="F21" s="29">
        <f t="shared" si="1"/>
        <v>-0.82</v>
      </c>
      <c r="G21" s="30"/>
      <c r="I21" s="92"/>
      <c r="J21" s="92"/>
      <c r="K21" s="92" t="s">
        <v>53</v>
      </c>
      <c r="L21" s="70">
        <v>1</v>
      </c>
      <c r="M21" s="155" t="b">
        <f t="shared" si="2"/>
        <v>1</v>
      </c>
    </row>
    <row r="22" ht="24" customHeight="1" spans="1:13">
      <c r="A22" s="89"/>
      <c r="B22" s="91"/>
      <c r="C22" s="181" t="s">
        <v>54</v>
      </c>
      <c r="D22" s="29">
        <f>VLOOKUP(C22,[1]附件2!$C$10:$M$102,11,FALSE)</f>
        <v>-2.48</v>
      </c>
      <c r="E22" s="29">
        <f>VLOOKUP(C22,[1]附件2!$C$10:$P$91,14,FALSE)</f>
        <v>-0.98</v>
      </c>
      <c r="F22" s="29">
        <f t="shared" si="1"/>
        <v>-3.46</v>
      </c>
      <c r="G22" s="30"/>
      <c r="I22" s="92"/>
      <c r="J22" s="92"/>
      <c r="K22" s="92" t="s">
        <v>55</v>
      </c>
      <c r="L22" s="70">
        <v>4</v>
      </c>
      <c r="M22" s="155" t="b">
        <f t="shared" si="2"/>
        <v>1</v>
      </c>
    </row>
    <row r="23" ht="24" customHeight="1" spans="1:13">
      <c r="A23" s="89"/>
      <c r="B23" s="91"/>
      <c r="C23" s="181" t="s">
        <v>56</v>
      </c>
      <c r="D23" s="29">
        <f>VLOOKUP(C23,[1]附件2!$C$10:$M$102,11,FALSE)</f>
        <v>-10.78</v>
      </c>
      <c r="E23" s="29">
        <f>VLOOKUP(C23,[1]附件2!$C$10:$P$91,14,FALSE)</f>
        <v>-4.34</v>
      </c>
      <c r="F23" s="29">
        <f t="shared" si="1"/>
        <v>-15.12</v>
      </c>
      <c r="G23" s="30"/>
      <c r="I23" s="92"/>
      <c r="J23" s="92"/>
      <c r="K23" s="92" t="s">
        <v>57</v>
      </c>
      <c r="L23" s="70">
        <v>23</v>
      </c>
      <c r="M23" s="155" t="b">
        <f t="shared" si="2"/>
        <v>1</v>
      </c>
    </row>
    <row r="24" ht="24" customHeight="1" spans="1:13">
      <c r="A24" s="93"/>
      <c r="B24" s="94"/>
      <c r="C24" s="181" t="s">
        <v>58</v>
      </c>
      <c r="D24" s="29">
        <f>VLOOKUP(C24,[1]附件2!$C$10:$M$102,11,FALSE)</f>
        <v>-55.59</v>
      </c>
      <c r="E24" s="29">
        <f>VLOOKUP(C24,[1]附件2!$C$10:$P$91,14,FALSE)</f>
        <v>-29.57</v>
      </c>
      <c r="F24" s="29">
        <f t="shared" si="1"/>
        <v>-85.16</v>
      </c>
      <c r="G24" s="30"/>
      <c r="I24" s="92"/>
      <c r="J24" s="92"/>
      <c r="K24" s="92" t="s">
        <v>59</v>
      </c>
      <c r="L24" s="70">
        <v>301</v>
      </c>
      <c r="M24" s="155" t="b">
        <f t="shared" si="2"/>
        <v>1</v>
      </c>
    </row>
    <row r="25" s="201" customFormat="1" ht="24" customHeight="1" spans="1:13">
      <c r="A25" s="89" t="s">
        <v>36</v>
      </c>
      <c r="B25" s="182" t="s">
        <v>60</v>
      </c>
      <c r="C25" s="85" t="s">
        <v>61</v>
      </c>
      <c r="D25" s="21">
        <f>SUM(D26:D28)</f>
        <v>-34.66</v>
      </c>
      <c r="E25" s="21">
        <f>SUM(E26:E28)</f>
        <v>19.95</v>
      </c>
      <c r="F25" s="29">
        <f t="shared" si="1"/>
        <v>-14.71</v>
      </c>
      <c r="G25" s="139"/>
      <c r="I25" s="92" t="s">
        <v>38</v>
      </c>
      <c r="J25" s="100" t="s">
        <v>62</v>
      </c>
      <c r="K25" s="88" t="s">
        <v>63</v>
      </c>
      <c r="L25" s="215">
        <v>387</v>
      </c>
      <c r="M25" s="155" t="b">
        <f t="shared" si="2"/>
        <v>1</v>
      </c>
    </row>
    <row r="26" ht="24" customHeight="1" spans="1:13">
      <c r="A26" s="89"/>
      <c r="B26" s="98"/>
      <c r="C26" s="93" t="s">
        <v>64</v>
      </c>
      <c r="D26" s="29">
        <f>VLOOKUP(C26,[1]附件2!$C$10:$M$102,11,FALSE)</f>
        <v>0.42</v>
      </c>
      <c r="E26" s="29">
        <f>VLOOKUP(C26,[1]附件2!$C$10:$P$91,14,FALSE)</f>
        <v>1.21</v>
      </c>
      <c r="F26" s="29">
        <f t="shared" si="1"/>
        <v>1.63</v>
      </c>
      <c r="G26" s="30"/>
      <c r="I26" s="92"/>
      <c r="J26" s="100"/>
      <c r="K26" s="92" t="s">
        <v>65</v>
      </c>
      <c r="L26" s="70">
        <v>11</v>
      </c>
      <c r="M26" s="155" t="b">
        <f t="shared" si="2"/>
        <v>1</v>
      </c>
    </row>
    <row r="27" ht="24" customHeight="1" spans="1:13">
      <c r="A27" s="89"/>
      <c r="B27" s="98"/>
      <c r="C27" s="183" t="s">
        <v>66</v>
      </c>
      <c r="D27" s="29">
        <f>VLOOKUP(C27,[1]附件2!$C$10:$M$102,11,FALSE)</f>
        <v>-6.68000000000001</v>
      </c>
      <c r="E27" s="29">
        <f>VLOOKUP(C27,[1]附件2!$C$10:$P$91,14,FALSE)</f>
        <v>20.03</v>
      </c>
      <c r="F27" s="29">
        <f t="shared" si="1"/>
        <v>13.35</v>
      </c>
      <c r="G27" s="30"/>
      <c r="I27" s="92"/>
      <c r="J27" s="100"/>
      <c r="K27" s="100" t="s">
        <v>67</v>
      </c>
      <c r="L27" s="70">
        <v>194</v>
      </c>
      <c r="M27" s="155" t="b">
        <f t="shared" si="2"/>
        <v>1</v>
      </c>
    </row>
    <row r="28" ht="24" customHeight="1" spans="1:13">
      <c r="A28" s="89"/>
      <c r="B28" s="101"/>
      <c r="C28" s="181" t="s">
        <v>68</v>
      </c>
      <c r="D28" s="29">
        <f>VLOOKUP(C28,[1]附件2!$C$10:$M$102,11,FALSE)</f>
        <v>-28.4</v>
      </c>
      <c r="E28" s="29">
        <f>VLOOKUP(C28,[1]附件2!$C$10:$P$91,14,FALSE)</f>
        <v>-1.28999999999999</v>
      </c>
      <c r="F28" s="29">
        <f t="shared" si="1"/>
        <v>-29.69</v>
      </c>
      <c r="G28" s="30"/>
      <c r="I28" s="92"/>
      <c r="J28" s="100"/>
      <c r="K28" s="92" t="s">
        <v>69</v>
      </c>
      <c r="L28" s="70">
        <v>182</v>
      </c>
      <c r="M28" s="155" t="b">
        <f t="shared" si="2"/>
        <v>1</v>
      </c>
    </row>
    <row r="29" ht="24" customHeight="1" spans="1:13">
      <c r="A29" s="93"/>
      <c r="B29" s="183" t="s">
        <v>70</v>
      </c>
      <c r="C29" s="181" t="s">
        <v>71</v>
      </c>
      <c r="D29" s="29">
        <f>VLOOKUP(C29,[1]附件2!$C$10:$M$102,11,FALSE)</f>
        <v>-8.2</v>
      </c>
      <c r="E29" s="29">
        <f>VLOOKUP(C29,[1]附件2!$C$10:$P$91,14,FALSE)</f>
        <v>-0.0100000000000051</v>
      </c>
      <c r="F29" s="29">
        <f t="shared" si="1"/>
        <v>-8.21</v>
      </c>
      <c r="G29" s="30"/>
      <c r="I29" s="92"/>
      <c r="J29" s="100" t="s">
        <v>72</v>
      </c>
      <c r="K29" s="92" t="s">
        <v>73</v>
      </c>
      <c r="L29" s="24">
        <v>117</v>
      </c>
      <c r="M29" s="155" t="b">
        <f t="shared" si="2"/>
        <v>1</v>
      </c>
    </row>
    <row r="30" ht="24" customHeight="1" spans="1:13">
      <c r="A30" s="175" t="s">
        <v>74</v>
      </c>
      <c r="B30" s="87"/>
      <c r="C30" s="184" t="s">
        <v>75</v>
      </c>
      <c r="D30" s="21">
        <f>D31</f>
        <v>-108.34</v>
      </c>
      <c r="E30" s="21">
        <f>E31</f>
        <v>-64.78</v>
      </c>
      <c r="F30" s="21">
        <f t="shared" si="1"/>
        <v>-173.12</v>
      </c>
      <c r="G30" s="30"/>
      <c r="I30" s="92" t="s">
        <v>76</v>
      </c>
      <c r="J30" s="217"/>
      <c r="K30" s="88" t="s">
        <v>77</v>
      </c>
      <c r="L30" s="215">
        <v>695</v>
      </c>
      <c r="M30" s="155" t="b">
        <f t="shared" si="2"/>
        <v>1</v>
      </c>
    </row>
    <row r="31" ht="24" customHeight="1" spans="1:13">
      <c r="A31" s="89"/>
      <c r="B31" s="179" t="s">
        <v>78</v>
      </c>
      <c r="C31" s="177" t="s">
        <v>79</v>
      </c>
      <c r="D31" s="21">
        <f>SUM(D32:D36)</f>
        <v>-108.34</v>
      </c>
      <c r="E31" s="21">
        <f>SUM(E32:E36)</f>
        <v>-64.78</v>
      </c>
      <c r="F31" s="21">
        <f t="shared" si="1"/>
        <v>-173.12</v>
      </c>
      <c r="G31" s="30"/>
      <c r="I31" s="92"/>
      <c r="J31" s="92" t="s">
        <v>80</v>
      </c>
      <c r="K31" s="88" t="s">
        <v>81</v>
      </c>
      <c r="L31" s="215">
        <v>695</v>
      </c>
      <c r="M31" s="155" t="b">
        <f t="shared" si="2"/>
        <v>1</v>
      </c>
    </row>
    <row r="32" ht="24" customHeight="1" spans="1:13">
      <c r="A32" s="89"/>
      <c r="B32" s="91"/>
      <c r="C32" s="181" t="s">
        <v>82</v>
      </c>
      <c r="D32" s="29">
        <f>VLOOKUP(C32,[1]附件2!$C$10:$M$102,11,FALSE)</f>
        <v>-49.47</v>
      </c>
      <c r="E32" s="29">
        <f>VLOOKUP(C32,[1]附件2!$C$10:$P$91,14,FALSE)</f>
        <v>-20.2</v>
      </c>
      <c r="F32" s="29">
        <f t="shared" si="1"/>
        <v>-69.67</v>
      </c>
      <c r="G32" s="30"/>
      <c r="I32" s="92"/>
      <c r="J32" s="92"/>
      <c r="K32" s="92" t="s">
        <v>83</v>
      </c>
      <c r="L32" s="70">
        <v>187</v>
      </c>
      <c r="M32" s="155" t="b">
        <f t="shared" si="2"/>
        <v>1</v>
      </c>
    </row>
    <row r="33" ht="24" customHeight="1" spans="1:13">
      <c r="A33" s="89"/>
      <c r="B33" s="91"/>
      <c r="C33" s="181" t="s">
        <v>84</v>
      </c>
      <c r="D33" s="29">
        <f>VLOOKUP(C33,[1]附件2!$C$10:$M$102,11,FALSE)</f>
        <v>0</v>
      </c>
      <c r="E33" s="29">
        <f>VLOOKUP(C33,[1]附件2!$C$10:$P$91,14,FALSE)</f>
        <v>0</v>
      </c>
      <c r="F33" s="29">
        <f t="shared" si="1"/>
        <v>0</v>
      </c>
      <c r="G33" s="30"/>
      <c r="I33" s="92"/>
      <c r="J33" s="92"/>
      <c r="K33" s="92" t="s">
        <v>85</v>
      </c>
      <c r="L33" s="70">
        <v>0</v>
      </c>
      <c r="M33" s="155" t="b">
        <f t="shared" si="2"/>
        <v>1</v>
      </c>
    </row>
    <row r="34" ht="24" customHeight="1" spans="1:13">
      <c r="A34" s="89"/>
      <c r="B34" s="91"/>
      <c r="C34" s="181" t="s">
        <v>86</v>
      </c>
      <c r="D34" s="29">
        <f>VLOOKUP(C34,[1]附件2!$C$10:$M$102,11,FALSE)</f>
        <v>0</v>
      </c>
      <c r="E34" s="29">
        <f>VLOOKUP(C34,[1]附件2!$C$10:$P$91,14,FALSE)</f>
        <v>0</v>
      </c>
      <c r="F34" s="29">
        <f t="shared" si="1"/>
        <v>0</v>
      </c>
      <c r="G34" s="30"/>
      <c r="I34" s="92"/>
      <c r="J34" s="92"/>
      <c r="K34" s="92" t="s">
        <v>87</v>
      </c>
      <c r="L34" s="70">
        <v>0</v>
      </c>
      <c r="M34" s="155" t="b">
        <f t="shared" si="2"/>
        <v>1</v>
      </c>
    </row>
    <row r="35" ht="24" customHeight="1" spans="1:13">
      <c r="A35" s="89"/>
      <c r="B35" s="91"/>
      <c r="C35" s="181" t="s">
        <v>88</v>
      </c>
      <c r="D35" s="29">
        <f>VLOOKUP(C35,[1]附件2!$C$10:$M$102,11,FALSE)</f>
        <v>-56.3999999999999</v>
      </c>
      <c r="E35" s="29">
        <f>VLOOKUP(C35,[1]附件2!$C$10:$P$91,14,FALSE)</f>
        <v>-43.58</v>
      </c>
      <c r="F35" s="29">
        <f t="shared" si="1"/>
        <v>-99.9799999999999</v>
      </c>
      <c r="G35" s="30"/>
      <c r="I35" s="92"/>
      <c r="J35" s="92"/>
      <c r="K35" s="92" t="s">
        <v>89</v>
      </c>
      <c r="L35" s="70">
        <v>504</v>
      </c>
      <c r="M35" s="155" t="b">
        <f t="shared" si="2"/>
        <v>1</v>
      </c>
    </row>
    <row r="36" ht="24" spans="1:13">
      <c r="A36" s="93"/>
      <c r="B36" s="94"/>
      <c r="C36" s="92" t="s">
        <v>90</v>
      </c>
      <c r="D36" s="29">
        <f>VLOOKUP(C36,[1]附件2!$C$10:$M$102,11,FALSE)</f>
        <v>-2.47</v>
      </c>
      <c r="E36" s="29">
        <f>VLOOKUP(C36,[1]附件2!$C$10:$P$91,14,FALSE)</f>
        <v>-1</v>
      </c>
      <c r="F36" s="29">
        <f t="shared" si="1"/>
        <v>-3.47</v>
      </c>
      <c r="G36" s="212" t="s">
        <v>91</v>
      </c>
      <c r="I36" s="92"/>
      <c r="J36" s="92"/>
      <c r="K36" s="92" t="s">
        <v>92</v>
      </c>
      <c r="L36" s="70">
        <v>4</v>
      </c>
      <c r="M36" s="155" t="b">
        <f t="shared" si="2"/>
        <v>0</v>
      </c>
    </row>
    <row r="37" ht="24" customHeight="1" spans="1:13">
      <c r="A37" s="185" t="s">
        <v>93</v>
      </c>
      <c r="B37" s="87"/>
      <c r="C37" s="184" t="s">
        <v>94</v>
      </c>
      <c r="D37" s="29">
        <f>VLOOKUP(C37,[1]附件2!$C$10:$M$102,11,FALSE)</f>
        <v>36.57</v>
      </c>
      <c r="E37" s="29">
        <f>VLOOKUP(C37,[1]附件2!$C$10:$P$91,14,FALSE)</f>
        <v>46.79</v>
      </c>
      <c r="F37" s="29">
        <f t="shared" si="1"/>
        <v>83.36</v>
      </c>
      <c r="G37" s="30"/>
      <c r="I37" s="109" t="s">
        <v>95</v>
      </c>
      <c r="J37" s="217"/>
      <c r="K37" s="88" t="s">
        <v>96</v>
      </c>
      <c r="L37" s="24">
        <v>470</v>
      </c>
      <c r="M37" s="155" t="b">
        <f t="shared" si="2"/>
        <v>1</v>
      </c>
    </row>
    <row r="38" ht="24" customHeight="1" spans="1:13">
      <c r="A38" s="104"/>
      <c r="B38" s="36" t="s">
        <v>97</v>
      </c>
      <c r="C38" s="186" t="s">
        <v>98</v>
      </c>
      <c r="D38" s="29">
        <f>VLOOKUP(C38,[1]附件2!$C$10:$M$102,11,FALSE)</f>
        <v>44.8699999999999</v>
      </c>
      <c r="E38" s="29">
        <f>VLOOKUP(C38,[1]附件2!$C$10:$P$91,14,FALSE)</f>
        <v>58.2</v>
      </c>
      <c r="F38" s="29">
        <f t="shared" si="1"/>
        <v>103.07</v>
      </c>
      <c r="G38" s="30"/>
      <c r="I38" s="109"/>
      <c r="J38" s="105" t="s">
        <v>99</v>
      </c>
      <c r="K38" s="112" t="s">
        <v>100</v>
      </c>
      <c r="L38" s="215">
        <v>302</v>
      </c>
      <c r="M38" s="155" t="b">
        <f t="shared" si="2"/>
        <v>1</v>
      </c>
    </row>
    <row r="39" ht="27" customHeight="1" spans="1:13">
      <c r="A39" s="104"/>
      <c r="B39" s="36"/>
      <c r="C39" s="187" t="s">
        <v>101</v>
      </c>
      <c r="D39" s="29">
        <f>VLOOKUP(C39,[1]附件2!$C$10:$M$102,11,FALSE)</f>
        <v>-12.66</v>
      </c>
      <c r="E39" s="29">
        <f>VLOOKUP(C39,[1]附件2!$C$10:$P$91,14,FALSE)</f>
        <v>1.52</v>
      </c>
      <c r="F39" s="29">
        <f t="shared" si="1"/>
        <v>-11.14</v>
      </c>
      <c r="G39" s="212" t="s">
        <v>102</v>
      </c>
      <c r="I39" s="109"/>
      <c r="J39" s="105"/>
      <c r="K39" s="105" t="s">
        <v>103</v>
      </c>
      <c r="L39" s="70">
        <v>107</v>
      </c>
      <c r="M39" s="155" t="b">
        <f t="shared" si="2"/>
        <v>1</v>
      </c>
    </row>
    <row r="40" ht="24" customHeight="1" spans="1:13">
      <c r="A40" s="104"/>
      <c r="B40" s="36"/>
      <c r="C40" s="187" t="s">
        <v>104</v>
      </c>
      <c r="D40" s="29">
        <f>VLOOKUP(C40,[1]附件2!$C$10:$M$102,11,FALSE)</f>
        <v>57.53</v>
      </c>
      <c r="E40" s="29">
        <f>VLOOKUP(C40,[1]附件2!$C$10:$P$91,14,FALSE)</f>
        <v>56.68</v>
      </c>
      <c r="F40" s="29">
        <f t="shared" si="1"/>
        <v>114.21</v>
      </c>
      <c r="G40" s="30"/>
      <c r="I40" s="109"/>
      <c r="J40" s="105"/>
      <c r="K40" s="105" t="s">
        <v>105</v>
      </c>
      <c r="L40" s="70">
        <v>195</v>
      </c>
      <c r="M40" s="155" t="b">
        <f t="shared" si="2"/>
        <v>1</v>
      </c>
    </row>
    <row r="41" ht="24" customHeight="1" spans="1:13">
      <c r="A41" s="108"/>
      <c r="B41" s="188" t="s">
        <v>106</v>
      </c>
      <c r="C41" s="36" t="s">
        <v>107</v>
      </c>
      <c r="D41" s="29">
        <f>VLOOKUP(C41,[1]附件2!$C$10:$M$102,11,FALSE)</f>
        <v>-8.29999999999998</v>
      </c>
      <c r="E41" s="29">
        <f>VLOOKUP(C41,[1]附件2!$C$10:$P$91,14,FALSE)</f>
        <v>-11.41</v>
      </c>
      <c r="F41" s="29">
        <f t="shared" si="1"/>
        <v>-19.71</v>
      </c>
      <c r="G41" s="30"/>
      <c r="I41" s="109"/>
      <c r="J41" s="109" t="s">
        <v>108</v>
      </c>
      <c r="K41" s="105" t="s">
        <v>109</v>
      </c>
      <c r="L41" s="70">
        <v>168</v>
      </c>
      <c r="M41" s="155" t="b">
        <f t="shared" si="2"/>
        <v>1</v>
      </c>
    </row>
    <row r="42" ht="24" customHeight="1" spans="1:13">
      <c r="A42" s="185" t="s">
        <v>110</v>
      </c>
      <c r="B42" s="87"/>
      <c r="C42" s="184" t="s">
        <v>111</v>
      </c>
      <c r="D42" s="29">
        <f>VLOOKUP(C42,[1]附件2!$C$10:$M$102,11,FALSE)</f>
        <v>40.4</v>
      </c>
      <c r="E42" s="29">
        <f>VLOOKUP(C42,[1]附件2!$C$10:$P$91,14,FALSE)</f>
        <v>18.08</v>
      </c>
      <c r="F42" s="29">
        <f t="shared" si="1"/>
        <v>58.48</v>
      </c>
      <c r="G42" s="30"/>
      <c r="I42" s="109" t="s">
        <v>112</v>
      </c>
      <c r="J42" s="217"/>
      <c r="K42" s="88" t="s">
        <v>113</v>
      </c>
      <c r="L42" s="24">
        <v>440</v>
      </c>
      <c r="M42" s="155" t="b">
        <f t="shared" si="2"/>
        <v>1</v>
      </c>
    </row>
    <row r="43" ht="24" customHeight="1" spans="1:13">
      <c r="A43" s="104"/>
      <c r="B43" s="36" t="s">
        <v>114</v>
      </c>
      <c r="C43" s="36" t="s">
        <v>115</v>
      </c>
      <c r="D43" s="29">
        <f>VLOOKUP(C43,[1]附件2!$C$10:$M$102,11,FALSE)</f>
        <v>46.9</v>
      </c>
      <c r="E43" s="29">
        <f>VLOOKUP(C43,[1]附件2!$C$10:$P$91,14,FALSE)</f>
        <v>21.35</v>
      </c>
      <c r="F43" s="29">
        <f t="shared" si="1"/>
        <v>68.25</v>
      </c>
      <c r="G43" s="30"/>
      <c r="I43" s="109"/>
      <c r="J43" s="105" t="s">
        <v>116</v>
      </c>
      <c r="K43" s="105" t="s">
        <v>117</v>
      </c>
      <c r="L43" s="70">
        <v>420</v>
      </c>
      <c r="M43" s="155" t="b">
        <f t="shared" si="2"/>
        <v>1</v>
      </c>
    </row>
    <row r="44" ht="24" customHeight="1" spans="1:13">
      <c r="A44" s="104"/>
      <c r="B44" s="188" t="s">
        <v>118</v>
      </c>
      <c r="C44" s="36" t="s">
        <v>119</v>
      </c>
      <c r="D44" s="29">
        <f>VLOOKUP(C44,[1]附件2!$C$10:$M$102,11,FALSE)</f>
        <v>0</v>
      </c>
      <c r="E44" s="29">
        <f>VLOOKUP(C44,[1]附件2!$C$10:$P$91,14,FALSE)</f>
        <v>0</v>
      </c>
      <c r="F44" s="29">
        <f t="shared" si="1"/>
        <v>0</v>
      </c>
      <c r="G44" s="30"/>
      <c r="I44" s="109"/>
      <c r="J44" s="109" t="s">
        <v>120</v>
      </c>
      <c r="K44" s="105" t="s">
        <v>121</v>
      </c>
      <c r="L44" s="70">
        <v>0</v>
      </c>
      <c r="M44" s="155" t="b">
        <f t="shared" si="2"/>
        <v>1</v>
      </c>
    </row>
    <row r="45" ht="24" customHeight="1" spans="1:13">
      <c r="A45" s="108"/>
      <c r="B45" s="188" t="s">
        <v>122</v>
      </c>
      <c r="C45" s="36" t="s">
        <v>123</v>
      </c>
      <c r="D45" s="29">
        <f>VLOOKUP(C45,[1]附件2!$C$10:$M$102,11,FALSE)</f>
        <v>-6.5</v>
      </c>
      <c r="E45" s="29">
        <f>VLOOKUP(C45,[1]附件2!$C$10:$P$91,14,FALSE)</f>
        <v>-3.27</v>
      </c>
      <c r="F45" s="29">
        <f t="shared" si="1"/>
        <v>-9.77</v>
      </c>
      <c r="G45" s="30"/>
      <c r="I45" s="109"/>
      <c r="J45" s="109" t="s">
        <v>124</v>
      </c>
      <c r="K45" s="105" t="s">
        <v>125</v>
      </c>
      <c r="L45" s="70">
        <v>20</v>
      </c>
      <c r="M45" s="155" t="b">
        <f t="shared" si="2"/>
        <v>1</v>
      </c>
    </row>
    <row r="46" ht="24" customHeight="1" spans="1:13">
      <c r="A46" s="185" t="s">
        <v>126</v>
      </c>
      <c r="B46" s="87"/>
      <c r="C46" s="184" t="s">
        <v>127</v>
      </c>
      <c r="D46" s="29">
        <f>VLOOKUP(C46,[1]附件2!$C$10:$M$102,11,FALSE)</f>
        <v>-27.9999999999999</v>
      </c>
      <c r="E46" s="29">
        <f>VLOOKUP(C46,[1]附件2!$C$10:$P$91,14,FALSE)</f>
        <v>-51.16</v>
      </c>
      <c r="F46" s="29">
        <f t="shared" si="1"/>
        <v>-79.1599999999999</v>
      </c>
      <c r="G46" s="30"/>
      <c r="I46" s="109" t="s">
        <v>128</v>
      </c>
      <c r="J46" s="217"/>
      <c r="K46" s="88" t="s">
        <v>129</v>
      </c>
      <c r="L46" s="24">
        <v>817</v>
      </c>
      <c r="M46" s="155" t="b">
        <f t="shared" si="2"/>
        <v>1</v>
      </c>
    </row>
    <row r="47" ht="24" customHeight="1" spans="1:13">
      <c r="A47" s="104"/>
      <c r="B47" s="36" t="s">
        <v>130</v>
      </c>
      <c r="C47" s="36" t="s">
        <v>131</v>
      </c>
      <c r="D47" s="29">
        <f>VLOOKUP(C47,[1]附件2!$C$10:$M$102,11,FALSE)</f>
        <v>-7.43999999999994</v>
      </c>
      <c r="E47" s="29">
        <f>VLOOKUP(C47,[1]附件2!$C$10:$P$91,14,FALSE)</f>
        <v>-47.65</v>
      </c>
      <c r="F47" s="29">
        <f t="shared" si="1"/>
        <v>-55.0899999999999</v>
      </c>
      <c r="G47" s="30"/>
      <c r="I47" s="109"/>
      <c r="J47" s="105" t="s">
        <v>132</v>
      </c>
      <c r="K47" s="105" t="s">
        <v>133</v>
      </c>
      <c r="L47" s="70">
        <v>492</v>
      </c>
      <c r="M47" s="155" t="b">
        <f t="shared" si="2"/>
        <v>1</v>
      </c>
    </row>
    <row r="48" ht="24" customHeight="1" spans="1:13">
      <c r="A48" s="104"/>
      <c r="B48" s="36" t="s">
        <v>134</v>
      </c>
      <c r="C48" s="36" t="s">
        <v>135</v>
      </c>
      <c r="D48" s="29">
        <f>VLOOKUP(C48,[1]附件2!$C$10:$M$102,11,FALSE)</f>
        <v>-19.69</v>
      </c>
      <c r="E48" s="29">
        <f>VLOOKUP(C48,[1]附件2!$C$10:$P$91,14,FALSE)</f>
        <v>7.00999999999999</v>
      </c>
      <c r="F48" s="29">
        <f t="shared" si="1"/>
        <v>-12.68</v>
      </c>
      <c r="G48" s="30"/>
      <c r="I48" s="109"/>
      <c r="J48" s="105" t="s">
        <v>136</v>
      </c>
      <c r="K48" s="105" t="s">
        <v>137</v>
      </c>
      <c r="L48" s="70">
        <v>154</v>
      </c>
      <c r="M48" s="155" t="b">
        <f t="shared" si="2"/>
        <v>1</v>
      </c>
    </row>
    <row r="49" ht="24" customHeight="1" spans="1:13">
      <c r="A49" s="104"/>
      <c r="B49" s="36" t="s">
        <v>138</v>
      </c>
      <c r="C49" s="36" t="s">
        <v>139</v>
      </c>
      <c r="D49" s="29">
        <f>VLOOKUP(C49,[1]附件2!$C$10:$M$102,11,FALSE)</f>
        <v>0</v>
      </c>
      <c r="E49" s="29">
        <f>VLOOKUP(C49,[1]附件2!$C$10:$P$91,14,FALSE)</f>
        <v>0</v>
      </c>
      <c r="F49" s="29">
        <f t="shared" si="1"/>
        <v>0</v>
      </c>
      <c r="G49" s="30"/>
      <c r="I49" s="109"/>
      <c r="J49" s="105" t="s">
        <v>140</v>
      </c>
      <c r="K49" s="105" t="s">
        <v>141</v>
      </c>
      <c r="L49" s="70">
        <v>0</v>
      </c>
      <c r="M49" s="155" t="b">
        <f t="shared" si="2"/>
        <v>1</v>
      </c>
    </row>
    <row r="50" s="154" customFormat="1" ht="26.1" customHeight="1" spans="1:13">
      <c r="A50" s="104"/>
      <c r="B50" s="173" t="s">
        <v>142</v>
      </c>
      <c r="C50" s="176" t="s">
        <v>143</v>
      </c>
      <c r="D50" s="29">
        <f>VLOOKUP(C50,[1]附件2!$C$10:$M$102,11,FALSE)</f>
        <v>-0.400000000000006</v>
      </c>
      <c r="E50" s="29">
        <f>VLOOKUP(C50,[1]附件2!$C$10:$P$91,14,FALSE)</f>
        <v>-7.06</v>
      </c>
      <c r="F50" s="29">
        <f t="shared" si="1"/>
        <v>-7.46000000000001</v>
      </c>
      <c r="G50" s="30"/>
      <c r="I50" s="109"/>
      <c r="J50" s="110" t="s">
        <v>144</v>
      </c>
      <c r="K50" s="80" t="s">
        <v>145</v>
      </c>
      <c r="L50" s="70">
        <v>74</v>
      </c>
      <c r="M50" s="155" t="b">
        <f t="shared" si="2"/>
        <v>1</v>
      </c>
    </row>
    <row r="51" ht="24" customHeight="1" spans="1:13">
      <c r="A51" s="108"/>
      <c r="B51" s="36" t="s">
        <v>146</v>
      </c>
      <c r="C51" s="36" t="s">
        <v>147</v>
      </c>
      <c r="D51" s="29">
        <f>VLOOKUP(C51,[1]附件2!$C$10:$M$102,11,FALSE)</f>
        <v>-0.469999999999985</v>
      </c>
      <c r="E51" s="29">
        <f>VLOOKUP(C51,[1]附件2!$C$10:$P$91,14,FALSE)</f>
        <v>-3.45999999999999</v>
      </c>
      <c r="F51" s="29">
        <f t="shared" si="1"/>
        <v>-3.92999999999998</v>
      </c>
      <c r="G51" s="30"/>
      <c r="I51" s="109"/>
      <c r="J51" s="105" t="s">
        <v>148</v>
      </c>
      <c r="K51" s="105" t="s">
        <v>149</v>
      </c>
      <c r="L51" s="70">
        <v>97</v>
      </c>
      <c r="M51" s="155" t="b">
        <f t="shared" si="2"/>
        <v>1</v>
      </c>
    </row>
    <row r="52" ht="24" customHeight="1" spans="1:13">
      <c r="A52" s="185" t="s">
        <v>150</v>
      </c>
      <c r="B52" s="87"/>
      <c r="C52" s="184" t="s">
        <v>151</v>
      </c>
      <c r="D52" s="29">
        <f>VLOOKUP(C52,[1]附件2!$C$10:$M$102,11,FALSE)</f>
        <v>314.9</v>
      </c>
      <c r="E52" s="29">
        <f>VLOOKUP(C52,[1]附件2!$C$10:$P$91,14,FALSE)</f>
        <v>361.68</v>
      </c>
      <c r="F52" s="29">
        <f t="shared" si="1"/>
        <v>676.58</v>
      </c>
      <c r="G52" s="30"/>
      <c r="I52" s="109" t="s">
        <v>152</v>
      </c>
      <c r="J52" s="217"/>
      <c r="K52" s="88" t="s">
        <v>153</v>
      </c>
      <c r="L52" s="24">
        <v>1130</v>
      </c>
      <c r="M52" s="155" t="b">
        <f t="shared" si="2"/>
        <v>1</v>
      </c>
    </row>
    <row r="53" s="201" customFormat="1" ht="24" customHeight="1" spans="1:13">
      <c r="A53" s="104"/>
      <c r="B53" s="189" t="s">
        <v>154</v>
      </c>
      <c r="C53" s="168" t="s">
        <v>155</v>
      </c>
      <c r="D53" s="29">
        <f>VLOOKUP(C53,[1]附件2!$C$10:$M$102,11,FALSE)</f>
        <v>327.44</v>
      </c>
      <c r="E53" s="29">
        <f>VLOOKUP(C53,[1]附件2!$C$10:$P$91,14,FALSE)</f>
        <v>365.62</v>
      </c>
      <c r="F53" s="29">
        <f t="shared" si="1"/>
        <v>693.06</v>
      </c>
      <c r="G53" s="139"/>
      <c r="I53" s="109"/>
      <c r="J53" s="105" t="s">
        <v>156</v>
      </c>
      <c r="K53" s="112" t="s">
        <v>157</v>
      </c>
      <c r="L53" s="215">
        <v>991</v>
      </c>
      <c r="M53" s="155" t="b">
        <f t="shared" si="2"/>
        <v>1</v>
      </c>
    </row>
    <row r="54" ht="24" customHeight="1" spans="1:13">
      <c r="A54" s="104"/>
      <c r="B54" s="113"/>
      <c r="C54" s="36" t="s">
        <v>158</v>
      </c>
      <c r="D54" s="29">
        <f>VLOOKUP(C54,[1]附件2!$C$10:$M$102,11,FALSE)</f>
        <v>6</v>
      </c>
      <c r="E54" s="29">
        <f>VLOOKUP(C54,[1]附件2!$C$10:$P$91,14,FALSE)</f>
        <v>1</v>
      </c>
      <c r="F54" s="29">
        <f t="shared" si="1"/>
        <v>7</v>
      </c>
      <c r="G54" s="30"/>
      <c r="I54" s="109"/>
      <c r="J54" s="105"/>
      <c r="K54" s="105" t="s">
        <v>159</v>
      </c>
      <c r="L54" s="70">
        <v>5</v>
      </c>
      <c r="M54" s="155" t="b">
        <f t="shared" si="2"/>
        <v>1</v>
      </c>
    </row>
    <row r="55" ht="24" customHeight="1" spans="1:13">
      <c r="A55" s="104"/>
      <c r="B55" s="113"/>
      <c r="C55" s="36" t="s">
        <v>160</v>
      </c>
      <c r="D55" s="29">
        <f>VLOOKUP(C55,[1]附件2!$C$10:$M$102,11,FALSE)</f>
        <v>347.3</v>
      </c>
      <c r="E55" s="29">
        <f>VLOOKUP(C55,[1]附件2!$C$10:$P$91,14,FALSE)</f>
        <v>377.15</v>
      </c>
      <c r="F55" s="29">
        <f t="shared" si="1"/>
        <v>724.45</v>
      </c>
      <c r="G55" s="30"/>
      <c r="I55" s="109"/>
      <c r="J55" s="105"/>
      <c r="K55" s="105" t="s">
        <v>161</v>
      </c>
      <c r="L55" s="70">
        <v>892</v>
      </c>
      <c r="M55" s="155" t="b">
        <f t="shared" si="2"/>
        <v>1</v>
      </c>
    </row>
    <row r="56" ht="24" customHeight="1" spans="1:13">
      <c r="A56" s="104"/>
      <c r="B56" s="114"/>
      <c r="C56" s="36" t="s">
        <v>162</v>
      </c>
      <c r="D56" s="29">
        <f>VLOOKUP(C56,[1]附件2!$C$10:$M$102,11,FALSE)</f>
        <v>-25.86</v>
      </c>
      <c r="E56" s="29">
        <f>VLOOKUP(C56,[1]附件2!$C$10:$P$91,14,FALSE)</f>
        <v>-12.53</v>
      </c>
      <c r="F56" s="29">
        <f t="shared" si="1"/>
        <v>-38.39</v>
      </c>
      <c r="G56" s="30"/>
      <c r="I56" s="109"/>
      <c r="J56" s="105"/>
      <c r="K56" s="105" t="s">
        <v>163</v>
      </c>
      <c r="L56" s="70">
        <v>94</v>
      </c>
      <c r="M56" s="155" t="b">
        <f t="shared" si="2"/>
        <v>1</v>
      </c>
    </row>
    <row r="57" s="154" customFormat="1" ht="26.1" customHeight="1" spans="1:13">
      <c r="A57" s="104"/>
      <c r="B57" s="173" t="s">
        <v>164</v>
      </c>
      <c r="C57" s="176" t="s">
        <v>165</v>
      </c>
      <c r="D57" s="29">
        <f>VLOOKUP(C57,[1]附件2!$C$10:$M$102,11,FALSE)</f>
        <v>0.400000000000006</v>
      </c>
      <c r="E57" s="29">
        <f>VLOOKUP(C57,[1]附件2!$C$10:$P$91,14,FALSE)</f>
        <v>-5.23</v>
      </c>
      <c r="F57" s="29">
        <f t="shared" si="1"/>
        <v>-4.82999999999999</v>
      </c>
      <c r="G57" s="30"/>
      <c r="I57" s="109"/>
      <c r="J57" s="110" t="s">
        <v>166</v>
      </c>
      <c r="K57" s="80" t="s">
        <v>167</v>
      </c>
      <c r="L57" s="24">
        <v>52</v>
      </c>
      <c r="M57" s="155" t="b">
        <f t="shared" si="2"/>
        <v>1</v>
      </c>
    </row>
    <row r="58" ht="24" customHeight="1" spans="1:13">
      <c r="A58" s="108"/>
      <c r="B58" s="188" t="s">
        <v>168</v>
      </c>
      <c r="C58" s="36" t="s">
        <v>169</v>
      </c>
      <c r="D58" s="29">
        <f>VLOOKUP(C58,[1]附件2!$C$10:$M$102,11,FALSE)</f>
        <v>-12.94</v>
      </c>
      <c r="E58" s="29">
        <f>VLOOKUP(C58,[1]附件2!$C$10:$P$91,14,FALSE)</f>
        <v>1.29000000000001</v>
      </c>
      <c r="F58" s="29">
        <f t="shared" si="1"/>
        <v>-11.65</v>
      </c>
      <c r="G58" s="30"/>
      <c r="I58" s="109"/>
      <c r="J58" s="109" t="s">
        <v>170</v>
      </c>
      <c r="K58" s="105" t="s">
        <v>171</v>
      </c>
      <c r="L58" s="24">
        <v>87</v>
      </c>
      <c r="M58" s="155" t="b">
        <f t="shared" si="2"/>
        <v>1</v>
      </c>
    </row>
    <row r="59" ht="24" customHeight="1" spans="1:13">
      <c r="A59" s="185" t="s">
        <v>172</v>
      </c>
      <c r="B59" s="87"/>
      <c r="C59" s="184" t="s">
        <v>173</v>
      </c>
      <c r="D59" s="29">
        <f>VLOOKUP(C59,[1]附件2!$C$10:$M$102,11,FALSE)</f>
        <v>-210.63</v>
      </c>
      <c r="E59" s="29">
        <f>VLOOKUP(C59,[1]附件2!$C$10:$P$91,14,FALSE)</f>
        <v>-130.86</v>
      </c>
      <c r="F59" s="29">
        <f t="shared" si="1"/>
        <v>-341.49</v>
      </c>
      <c r="G59" s="30"/>
      <c r="I59" s="109" t="s">
        <v>174</v>
      </c>
      <c r="J59" s="217"/>
      <c r="K59" s="88" t="s">
        <v>175</v>
      </c>
      <c r="L59" s="24">
        <v>1629</v>
      </c>
      <c r="M59" s="155" t="b">
        <f t="shared" si="2"/>
        <v>1</v>
      </c>
    </row>
    <row r="60" s="201" customFormat="1" ht="24" customHeight="1" spans="1:13">
      <c r="A60" s="104"/>
      <c r="B60" s="189" t="s">
        <v>176</v>
      </c>
      <c r="C60" s="168" t="s">
        <v>177</v>
      </c>
      <c r="D60" s="29">
        <f>VLOOKUP(C60,[1]附件2!$C$10:$M$102,11,FALSE)</f>
        <v>-182.61</v>
      </c>
      <c r="E60" s="29">
        <f>VLOOKUP(C60,[1]附件2!$C$10:$P$91,14,FALSE)</f>
        <v>-107.63</v>
      </c>
      <c r="F60" s="29">
        <f t="shared" si="1"/>
        <v>-290.24</v>
      </c>
      <c r="G60" s="139"/>
      <c r="I60" s="109"/>
      <c r="J60" s="105" t="s">
        <v>178</v>
      </c>
      <c r="K60" s="112" t="s">
        <v>179</v>
      </c>
      <c r="L60" s="215">
        <v>1481</v>
      </c>
      <c r="M60" s="155" t="b">
        <f t="shared" si="2"/>
        <v>1</v>
      </c>
    </row>
    <row r="61" ht="24" customHeight="1" spans="1:13">
      <c r="A61" s="104"/>
      <c r="B61" s="113"/>
      <c r="C61" s="36" t="s">
        <v>180</v>
      </c>
      <c r="D61" s="29">
        <f>VLOOKUP(C61,[1]附件2!$C$10:$M$102,11,FALSE)</f>
        <v>-98.41</v>
      </c>
      <c r="E61" s="29">
        <f>VLOOKUP(C61,[1]附件2!$C$10:$P$91,14,FALSE)</f>
        <v>-22.79</v>
      </c>
      <c r="F61" s="29">
        <f t="shared" si="1"/>
        <v>-121.2</v>
      </c>
      <c r="G61" s="30"/>
      <c r="I61" s="109"/>
      <c r="J61" s="105"/>
      <c r="K61" s="105" t="s">
        <v>181</v>
      </c>
      <c r="L61" s="70">
        <v>102</v>
      </c>
      <c r="M61" s="155" t="b">
        <f t="shared" si="2"/>
        <v>1</v>
      </c>
    </row>
    <row r="62" ht="24" customHeight="1" spans="1:13">
      <c r="A62" s="104"/>
      <c r="B62" s="113"/>
      <c r="C62" s="36" t="s">
        <v>182</v>
      </c>
      <c r="D62" s="29">
        <f>VLOOKUP(C62,[1]附件2!$C$10:$M$102,11,FALSE)</f>
        <v>-22.3</v>
      </c>
      <c r="E62" s="29">
        <f>VLOOKUP(C62,[1]附件2!$C$10:$P$91,14,FALSE)</f>
        <v>-51.3099999999999</v>
      </c>
      <c r="F62" s="29">
        <f t="shared" si="1"/>
        <v>-73.6099999999999</v>
      </c>
      <c r="G62" s="30"/>
      <c r="I62" s="109"/>
      <c r="J62" s="105"/>
      <c r="K62" s="105" t="s">
        <v>183</v>
      </c>
      <c r="L62" s="70">
        <v>877</v>
      </c>
      <c r="M62" s="155" t="b">
        <f t="shared" si="2"/>
        <v>1</v>
      </c>
    </row>
    <row r="63" ht="24" customHeight="1" spans="1:13">
      <c r="A63" s="104"/>
      <c r="B63" s="113"/>
      <c r="C63" s="36" t="s">
        <v>184</v>
      </c>
      <c r="D63" s="29">
        <f>VLOOKUP(C63,[1]附件2!$C$10:$M$102,11,FALSE)</f>
        <v>4.34999999999999</v>
      </c>
      <c r="E63" s="29">
        <f>VLOOKUP(C63,[1]附件2!$C$10:$P$91,14,FALSE)</f>
        <v>-4.59</v>
      </c>
      <c r="F63" s="29">
        <f t="shared" si="1"/>
        <v>-0.24000000000001</v>
      </c>
      <c r="G63" s="30"/>
      <c r="I63" s="109"/>
      <c r="J63" s="105"/>
      <c r="K63" s="105" t="s">
        <v>185</v>
      </c>
      <c r="L63" s="70">
        <v>37</v>
      </c>
      <c r="M63" s="155" t="b">
        <f t="shared" si="2"/>
        <v>1</v>
      </c>
    </row>
    <row r="64" ht="24" customHeight="1" spans="1:13">
      <c r="A64" s="104"/>
      <c r="B64" s="113"/>
      <c r="C64" s="36" t="s">
        <v>186</v>
      </c>
      <c r="D64" s="29">
        <f>VLOOKUP(C64,[1]附件2!$C$10:$M$102,11,FALSE)</f>
        <v>-22.57</v>
      </c>
      <c r="E64" s="29">
        <f>VLOOKUP(C64,[1]附件2!$C$10:$P$91,14,FALSE)</f>
        <v>3.08000000000001</v>
      </c>
      <c r="F64" s="29">
        <f t="shared" si="1"/>
        <v>-19.49</v>
      </c>
      <c r="G64" s="30"/>
      <c r="I64" s="109"/>
      <c r="J64" s="105"/>
      <c r="K64" s="105" t="s">
        <v>187</v>
      </c>
      <c r="L64" s="70">
        <v>218</v>
      </c>
      <c r="M64" s="155" t="b">
        <f t="shared" si="2"/>
        <v>1</v>
      </c>
    </row>
    <row r="65" ht="24" customHeight="1" spans="1:13">
      <c r="A65" s="104"/>
      <c r="B65" s="114"/>
      <c r="C65" s="36" t="s">
        <v>188</v>
      </c>
      <c r="D65" s="29">
        <f>VLOOKUP(C65,[1]附件2!$C$10:$M$102,11,FALSE)</f>
        <v>-43.68</v>
      </c>
      <c r="E65" s="29">
        <f>VLOOKUP(C65,[1]附件2!$C$10:$P$91,14,FALSE)</f>
        <v>-32.02</v>
      </c>
      <c r="F65" s="29">
        <f t="shared" si="1"/>
        <v>-75.7</v>
      </c>
      <c r="G65" s="30"/>
      <c r="I65" s="109"/>
      <c r="J65" s="105"/>
      <c r="K65" s="105" t="s">
        <v>189</v>
      </c>
      <c r="L65" s="70">
        <v>247</v>
      </c>
      <c r="M65" s="155" t="b">
        <f t="shared" si="2"/>
        <v>1</v>
      </c>
    </row>
    <row r="66" ht="24" customHeight="1" spans="1:13">
      <c r="A66" s="108"/>
      <c r="B66" s="188" t="s">
        <v>190</v>
      </c>
      <c r="C66" s="36" t="s">
        <v>191</v>
      </c>
      <c r="D66" s="29">
        <f>VLOOKUP(C66,[1]附件2!$C$10:$M$102,11,FALSE)</f>
        <v>-28.02</v>
      </c>
      <c r="E66" s="29">
        <f>VLOOKUP(C66,[1]附件2!$C$10:$P$91,14,FALSE)</f>
        <v>-23.23</v>
      </c>
      <c r="F66" s="29">
        <f t="shared" si="1"/>
        <v>-51.25</v>
      </c>
      <c r="G66" s="30"/>
      <c r="I66" s="109"/>
      <c r="J66" s="109" t="s">
        <v>192</v>
      </c>
      <c r="K66" s="105" t="s">
        <v>193</v>
      </c>
      <c r="L66" s="24">
        <v>148</v>
      </c>
      <c r="M66" s="155" t="b">
        <f t="shared" si="2"/>
        <v>1</v>
      </c>
    </row>
    <row r="67" ht="24" customHeight="1" spans="1:13">
      <c r="A67" s="189" t="s">
        <v>194</v>
      </c>
      <c r="B67" s="87"/>
      <c r="C67" s="184" t="s">
        <v>195</v>
      </c>
      <c r="D67" s="29">
        <f>VLOOKUP(C67,[1]附件2!$C$10:$M$102,11,FALSE)</f>
        <v>-113.57</v>
      </c>
      <c r="E67" s="29">
        <f>VLOOKUP(C67,[1]附件2!$C$10:$P$91,14,FALSE)</f>
        <v>3.78999999999996</v>
      </c>
      <c r="F67" s="29">
        <f t="shared" si="1"/>
        <v>-109.78</v>
      </c>
      <c r="G67" s="30"/>
      <c r="I67" s="105" t="s">
        <v>196</v>
      </c>
      <c r="J67" s="217"/>
      <c r="K67" s="88" t="s">
        <v>197</v>
      </c>
      <c r="L67" s="24">
        <v>576</v>
      </c>
      <c r="M67" s="155" t="b">
        <f t="shared" si="2"/>
        <v>1</v>
      </c>
    </row>
    <row r="68" s="201" customFormat="1" ht="24" customHeight="1" spans="1:13">
      <c r="A68" s="113"/>
      <c r="B68" s="189" t="s">
        <v>198</v>
      </c>
      <c r="C68" s="168" t="s">
        <v>199</v>
      </c>
      <c r="D68" s="29">
        <f>VLOOKUP(C68,[1]附件2!$C$10:$M$102,11,FALSE)</f>
        <v>-113.57</v>
      </c>
      <c r="E68" s="29">
        <f>VLOOKUP(C68,[1]附件2!$C$10:$P$91,14,FALSE)</f>
        <v>3.78999999999996</v>
      </c>
      <c r="F68" s="29">
        <f t="shared" si="1"/>
        <v>-109.78</v>
      </c>
      <c r="G68" s="139"/>
      <c r="I68" s="105"/>
      <c r="J68" s="105" t="s">
        <v>200</v>
      </c>
      <c r="K68" s="112" t="s">
        <v>201</v>
      </c>
      <c r="L68" s="215">
        <v>576</v>
      </c>
      <c r="M68" s="155" t="b">
        <f t="shared" si="2"/>
        <v>1</v>
      </c>
    </row>
    <row r="69" ht="24" customHeight="1" spans="1:13">
      <c r="A69" s="113"/>
      <c r="B69" s="113"/>
      <c r="C69" s="36" t="s">
        <v>202</v>
      </c>
      <c r="D69" s="29">
        <f>VLOOKUP(C69,[1]附件2!$C$10:$M$102,11,FALSE)</f>
        <v>-128.9</v>
      </c>
      <c r="E69" s="29">
        <f>VLOOKUP(C69,[1]附件2!$C$10:$P$91,14,FALSE)</f>
        <v>-14.57</v>
      </c>
      <c r="F69" s="29">
        <f t="shared" si="1"/>
        <v>-143.47</v>
      </c>
      <c r="G69" s="152"/>
      <c r="I69" s="105"/>
      <c r="J69" s="105"/>
      <c r="K69" s="105" t="s">
        <v>203</v>
      </c>
      <c r="L69" s="70">
        <v>442</v>
      </c>
      <c r="M69" s="155" t="b">
        <f t="shared" si="2"/>
        <v>1</v>
      </c>
    </row>
    <row r="70" ht="24" customHeight="1" spans="1:13">
      <c r="A70" s="113"/>
      <c r="B70" s="113"/>
      <c r="C70" s="36" t="s">
        <v>204</v>
      </c>
      <c r="D70" s="29">
        <f>VLOOKUP(C70,[1]附件2!$C$10:$M$102,11,FALSE)</f>
        <v>0</v>
      </c>
      <c r="E70" s="29">
        <f>VLOOKUP(C70,[1]附件2!$C$10:$P$91,14,FALSE)</f>
        <v>0</v>
      </c>
      <c r="F70" s="29">
        <f t="shared" si="1"/>
        <v>0</v>
      </c>
      <c r="G70" s="132"/>
      <c r="I70" s="105"/>
      <c r="J70" s="105"/>
      <c r="K70" s="105" t="s">
        <v>205</v>
      </c>
      <c r="L70" s="70">
        <v>0</v>
      </c>
      <c r="M70" s="155" t="b">
        <f t="shared" si="2"/>
        <v>1</v>
      </c>
    </row>
    <row r="71" ht="24" customHeight="1" spans="1:13">
      <c r="A71" s="114"/>
      <c r="B71" s="114"/>
      <c r="C71" s="36" t="s">
        <v>206</v>
      </c>
      <c r="D71" s="29">
        <f>VLOOKUP(C71,[1]附件2!$C$10:$M$102,11,FALSE)</f>
        <v>15.33</v>
      </c>
      <c r="E71" s="29">
        <f>VLOOKUP(C71,[1]附件2!$C$10:$P$91,14,FALSE)</f>
        <v>18.36</v>
      </c>
      <c r="F71" s="29">
        <f t="shared" si="1"/>
        <v>33.69</v>
      </c>
      <c r="G71" s="136"/>
      <c r="I71" s="105"/>
      <c r="J71" s="105"/>
      <c r="K71" s="105" t="s">
        <v>207</v>
      </c>
      <c r="L71" s="70">
        <v>134</v>
      </c>
      <c r="M71" s="155" t="b">
        <f t="shared" si="2"/>
        <v>1</v>
      </c>
    </row>
    <row r="72" ht="24" customHeight="1" spans="1:13">
      <c r="A72" s="185" t="s">
        <v>208</v>
      </c>
      <c r="B72" s="87"/>
      <c r="C72" s="184" t="s">
        <v>209</v>
      </c>
      <c r="D72" s="29">
        <f>VLOOKUP(C72,[1]附件2!$C$10:$M$102,11,FALSE)</f>
        <v>75.34</v>
      </c>
      <c r="E72" s="29">
        <f>VLOOKUP(C72,[1]附件2!$C$10:$P$91,14,FALSE)</f>
        <v>38.83</v>
      </c>
      <c r="F72" s="29">
        <f t="shared" si="1"/>
        <v>114.17</v>
      </c>
      <c r="G72" s="30"/>
      <c r="I72" s="218" t="s">
        <v>210</v>
      </c>
      <c r="J72" s="217"/>
      <c r="K72" s="88" t="s">
        <v>211</v>
      </c>
      <c r="L72" s="24">
        <v>789</v>
      </c>
      <c r="M72" s="155" t="b">
        <f t="shared" ref="M72:M92" si="4">K72=C72</f>
        <v>1</v>
      </c>
    </row>
    <row r="73" ht="24" customHeight="1" spans="1:13">
      <c r="A73" s="108"/>
      <c r="B73" s="149" t="s">
        <v>212</v>
      </c>
      <c r="C73" s="105" t="s">
        <v>213</v>
      </c>
      <c r="D73" s="29">
        <f>VLOOKUP(C73,[1]附件2!$C$10:$M$102,11,FALSE)</f>
        <v>72.9399999999999</v>
      </c>
      <c r="E73" s="29">
        <f>VLOOKUP(C73,[1]附件2!$C$10:$P$91,14,FALSE)</f>
        <v>36.4299999999999</v>
      </c>
      <c r="F73" s="29">
        <f t="shared" ref="F73:F92" si="5">D73+E73</f>
        <v>109.37</v>
      </c>
      <c r="G73" s="30"/>
      <c r="I73" s="218"/>
      <c r="J73" s="105" t="s">
        <v>212</v>
      </c>
      <c r="K73" s="105" t="s">
        <v>213</v>
      </c>
      <c r="L73" s="70">
        <v>789</v>
      </c>
      <c r="M73" s="155" t="b">
        <f t="shared" si="4"/>
        <v>1</v>
      </c>
    </row>
    <row r="74" ht="24" customHeight="1" spans="1:13">
      <c r="A74" s="108"/>
      <c r="B74" s="149" t="s">
        <v>214</v>
      </c>
      <c r="C74" s="105" t="s">
        <v>215</v>
      </c>
      <c r="D74" s="29">
        <f>VLOOKUP(C74,[1]附件2!$C$10:$M$102,11,FALSE)</f>
        <v>2.4</v>
      </c>
      <c r="E74" s="29">
        <f>VLOOKUP(C74,[1]附件2!$C$10:$P$91,14,FALSE)</f>
        <v>2.4</v>
      </c>
      <c r="F74" s="29">
        <f t="shared" si="5"/>
        <v>4.8</v>
      </c>
      <c r="G74" s="30"/>
      <c r="I74" s="218"/>
      <c r="J74" s="105"/>
      <c r="K74" s="105"/>
      <c r="L74" s="70"/>
      <c r="M74" s="155" t="b">
        <f t="shared" si="4"/>
        <v>0</v>
      </c>
    </row>
    <row r="75" ht="24" customHeight="1" spans="1:13">
      <c r="A75" s="185" t="s">
        <v>216</v>
      </c>
      <c r="B75" s="87"/>
      <c r="C75" s="184" t="s">
        <v>217</v>
      </c>
      <c r="D75" s="29">
        <f>VLOOKUP(C75,[1]附件2!$C$10:$M$102,11,FALSE)</f>
        <v>33.71</v>
      </c>
      <c r="E75" s="29">
        <f>VLOOKUP(C75,[1]附件2!$C$10:$P$91,14,FALSE)</f>
        <v>-4.84000000000003</v>
      </c>
      <c r="F75" s="29">
        <f t="shared" si="5"/>
        <v>28.87</v>
      </c>
      <c r="G75" s="30"/>
      <c r="I75" s="109" t="s">
        <v>218</v>
      </c>
      <c r="J75" s="217"/>
      <c r="K75" s="88" t="s">
        <v>219</v>
      </c>
      <c r="L75" s="24">
        <v>667</v>
      </c>
      <c r="M75" s="155" t="b">
        <f t="shared" si="4"/>
        <v>1</v>
      </c>
    </row>
    <row r="76" ht="24" customHeight="1" spans="1:13">
      <c r="A76" s="104"/>
      <c r="B76" s="36" t="s">
        <v>220</v>
      </c>
      <c r="C76" s="36" t="s">
        <v>221</v>
      </c>
      <c r="D76" s="29">
        <f>VLOOKUP(C76,[1]附件2!$C$10:$M$102,11,FALSE)</f>
        <v>43.33</v>
      </c>
      <c r="E76" s="29">
        <f>VLOOKUP(C76,[1]附件2!$C$10:$P$91,14,FALSE)</f>
        <v>10.12</v>
      </c>
      <c r="F76" s="29">
        <f t="shared" si="5"/>
        <v>53.45</v>
      </c>
      <c r="G76" s="30"/>
      <c r="I76" s="109"/>
      <c r="J76" s="105" t="s">
        <v>222</v>
      </c>
      <c r="K76" s="105" t="s">
        <v>223</v>
      </c>
      <c r="L76" s="70">
        <v>408</v>
      </c>
      <c r="M76" s="155" t="b">
        <f t="shared" si="4"/>
        <v>1</v>
      </c>
    </row>
    <row r="77" ht="24" customHeight="1" spans="1:13">
      <c r="A77" s="104"/>
      <c r="B77" s="188" t="s">
        <v>224</v>
      </c>
      <c r="C77" s="36" t="s">
        <v>225</v>
      </c>
      <c r="D77" s="29">
        <f>VLOOKUP(C77,[1]附件2!$C$10:$M$102,11,FALSE)</f>
        <v>-0.77000000000001</v>
      </c>
      <c r="E77" s="29">
        <f>VLOOKUP(C77,[1]附件2!$C$10:$P$91,14,FALSE)</f>
        <v>-5.21000000000001</v>
      </c>
      <c r="F77" s="29">
        <f t="shared" si="5"/>
        <v>-5.98000000000002</v>
      </c>
      <c r="G77" s="30"/>
      <c r="I77" s="109"/>
      <c r="J77" s="109" t="s">
        <v>226</v>
      </c>
      <c r="K77" s="105" t="s">
        <v>227</v>
      </c>
      <c r="L77" s="70">
        <v>168</v>
      </c>
      <c r="M77" s="155" t="b">
        <f t="shared" si="4"/>
        <v>1</v>
      </c>
    </row>
    <row r="78" ht="24" customHeight="1" spans="1:13">
      <c r="A78" s="104"/>
      <c r="B78" s="188" t="s">
        <v>228</v>
      </c>
      <c r="C78" s="36" t="s">
        <v>229</v>
      </c>
      <c r="D78" s="29">
        <f>VLOOKUP(C78,[1]附件2!$C$10:$M$102,11,FALSE)</f>
        <v>-8.84999999999999</v>
      </c>
      <c r="E78" s="29">
        <f>VLOOKUP(C78,[1]附件2!$C$10:$P$91,14,FALSE)</f>
        <v>-9.75</v>
      </c>
      <c r="F78" s="29">
        <f t="shared" si="5"/>
        <v>-18.6</v>
      </c>
      <c r="G78" s="30"/>
      <c r="I78" s="109"/>
      <c r="J78" s="109" t="s">
        <v>230</v>
      </c>
      <c r="K78" s="105" t="s">
        <v>231</v>
      </c>
      <c r="L78" s="70">
        <v>91</v>
      </c>
      <c r="M78" s="155" t="b">
        <f t="shared" si="4"/>
        <v>1</v>
      </c>
    </row>
    <row r="79" ht="24" customHeight="1" spans="1:13">
      <c r="A79" s="108"/>
      <c r="B79" s="188" t="s">
        <v>232</v>
      </c>
      <c r="C79" s="36" t="s">
        <v>233</v>
      </c>
      <c r="D79" s="29">
        <f>VLOOKUP(C79,[1]附件2!$C$10:$M$102,11,FALSE)</f>
        <v>0</v>
      </c>
      <c r="E79" s="29">
        <f>VLOOKUP(C79,[1]附件2!$C$10:$P$91,14,FALSE)</f>
        <v>0</v>
      </c>
      <c r="F79" s="29">
        <f t="shared" si="5"/>
        <v>0</v>
      </c>
      <c r="G79" s="30"/>
      <c r="I79" s="109"/>
      <c r="J79" s="109" t="s">
        <v>234</v>
      </c>
      <c r="K79" s="105" t="s">
        <v>235</v>
      </c>
      <c r="L79" s="70">
        <v>0</v>
      </c>
      <c r="M79" s="155" t="b">
        <f t="shared" si="4"/>
        <v>1</v>
      </c>
    </row>
    <row r="80" ht="24" customHeight="1" spans="1:13">
      <c r="A80" s="185" t="s">
        <v>236</v>
      </c>
      <c r="B80" s="87"/>
      <c r="C80" s="184" t="s">
        <v>237</v>
      </c>
      <c r="D80" s="29">
        <f>VLOOKUP(C80,[1]附件2!$C$10:$M$102,11,FALSE)</f>
        <v>-20.39</v>
      </c>
      <c r="E80" s="29">
        <f>VLOOKUP(C80,[1]附件2!$C$10:$P$91,14,FALSE)</f>
        <v>-2.70999999999998</v>
      </c>
      <c r="F80" s="29">
        <f t="shared" si="5"/>
        <v>-23.1</v>
      </c>
      <c r="G80" s="30"/>
      <c r="I80" s="109" t="s">
        <v>238</v>
      </c>
      <c r="J80" s="217"/>
      <c r="K80" s="88" t="s">
        <v>239</v>
      </c>
      <c r="L80" s="24">
        <v>407</v>
      </c>
      <c r="M80" s="155" t="b">
        <f t="shared" si="4"/>
        <v>1</v>
      </c>
    </row>
    <row r="81" ht="24" customHeight="1" spans="1:13">
      <c r="A81" s="104"/>
      <c r="B81" s="36" t="s">
        <v>240</v>
      </c>
      <c r="C81" s="36" t="s">
        <v>241</v>
      </c>
      <c r="D81" s="29">
        <f>VLOOKUP(C81,[1]附件2!$C$10:$M$102,11,FALSE)</f>
        <v>-21.44</v>
      </c>
      <c r="E81" s="29">
        <f>VLOOKUP(C81,[1]附件2!$C$10:$P$91,14,FALSE)</f>
        <v>2.10000000000002</v>
      </c>
      <c r="F81" s="29">
        <f t="shared" si="5"/>
        <v>-19.34</v>
      </c>
      <c r="G81" s="30"/>
      <c r="I81" s="109"/>
      <c r="J81" s="105" t="s">
        <v>242</v>
      </c>
      <c r="K81" s="105" t="s">
        <v>243</v>
      </c>
      <c r="L81" s="70">
        <v>378</v>
      </c>
      <c r="M81" s="155" t="b">
        <f t="shared" si="4"/>
        <v>1</v>
      </c>
    </row>
    <row r="82" ht="24" customHeight="1" spans="1:13">
      <c r="A82" s="108"/>
      <c r="B82" s="36" t="s">
        <v>244</v>
      </c>
      <c r="C82" s="36" t="s">
        <v>245</v>
      </c>
      <c r="D82" s="29">
        <f>VLOOKUP(C82,[1]附件2!$C$10:$M$102,11,FALSE)</f>
        <v>1.05</v>
      </c>
      <c r="E82" s="29">
        <f>VLOOKUP(C82,[1]附件2!$C$10:$P$91,14,FALSE)</f>
        <v>-4.81</v>
      </c>
      <c r="F82" s="29">
        <f t="shared" si="5"/>
        <v>-3.76</v>
      </c>
      <c r="G82" s="30"/>
      <c r="I82" s="109"/>
      <c r="J82" s="105" t="s">
        <v>246</v>
      </c>
      <c r="K82" s="105" t="s">
        <v>247</v>
      </c>
      <c r="L82" s="70">
        <v>29</v>
      </c>
      <c r="M82" s="155" t="b">
        <f t="shared" si="4"/>
        <v>1</v>
      </c>
    </row>
    <row r="83" ht="24" customHeight="1" spans="1:13">
      <c r="A83" s="185" t="s">
        <v>248</v>
      </c>
      <c r="B83" s="87"/>
      <c r="C83" s="184" t="s">
        <v>249</v>
      </c>
      <c r="D83" s="29">
        <f>VLOOKUP(C83,[1]附件2!$C$10:$M$102,11,FALSE)</f>
        <v>68.39</v>
      </c>
      <c r="E83" s="29">
        <f>VLOOKUP(C83,[1]附件2!$C$10:$P$91,14,FALSE)</f>
        <v>66.78</v>
      </c>
      <c r="F83" s="29">
        <f t="shared" si="5"/>
        <v>135.17</v>
      </c>
      <c r="G83" s="30"/>
      <c r="I83" s="109" t="s">
        <v>250</v>
      </c>
      <c r="J83" s="217"/>
      <c r="K83" s="88" t="s">
        <v>251</v>
      </c>
      <c r="L83" s="24">
        <v>576</v>
      </c>
      <c r="M83" s="155" t="b">
        <f t="shared" si="4"/>
        <v>1</v>
      </c>
    </row>
    <row r="84" ht="24" customHeight="1" spans="1:13">
      <c r="A84" s="108"/>
      <c r="B84" s="36" t="s">
        <v>252</v>
      </c>
      <c r="C84" s="36" t="s">
        <v>253</v>
      </c>
      <c r="D84" s="29">
        <f>VLOOKUP(C84,[1]附件2!$C$10:$M$102,11,FALSE)</f>
        <v>68.39</v>
      </c>
      <c r="E84" s="29">
        <f>VLOOKUP(C84,[1]附件2!$C$10:$P$91,14,FALSE)</f>
        <v>66.78</v>
      </c>
      <c r="F84" s="29">
        <f t="shared" si="5"/>
        <v>135.17</v>
      </c>
      <c r="G84" s="30"/>
      <c r="I84" s="109"/>
      <c r="J84" s="105" t="s">
        <v>254</v>
      </c>
      <c r="K84" s="105" t="s">
        <v>255</v>
      </c>
      <c r="L84" s="70">
        <v>576</v>
      </c>
      <c r="M84" s="155" t="b">
        <f t="shared" si="4"/>
        <v>1</v>
      </c>
    </row>
    <row r="85" ht="24" customHeight="1" spans="1:13">
      <c r="A85" s="185" t="s">
        <v>256</v>
      </c>
      <c r="B85" s="87"/>
      <c r="C85" s="184" t="s">
        <v>257</v>
      </c>
      <c r="D85" s="29">
        <f>VLOOKUP(C85,[1]附件2!$C$10:$M$102,11,FALSE)</f>
        <v>59.22</v>
      </c>
      <c r="E85" s="29">
        <f>VLOOKUP(C85,[1]附件2!$C$10:$P$91,14,FALSE)</f>
        <v>21.72</v>
      </c>
      <c r="F85" s="29">
        <f t="shared" si="5"/>
        <v>80.94</v>
      </c>
      <c r="G85" s="30"/>
      <c r="I85" s="109" t="s">
        <v>258</v>
      </c>
      <c r="J85" s="217"/>
      <c r="K85" s="88" t="s">
        <v>259</v>
      </c>
      <c r="L85" s="24">
        <v>367</v>
      </c>
      <c r="M85" s="155" t="b">
        <f t="shared" si="4"/>
        <v>1</v>
      </c>
    </row>
    <row r="86" s="201" customFormat="1" ht="24" customHeight="1" spans="1:14">
      <c r="A86" s="104"/>
      <c r="B86" s="189" t="s">
        <v>260</v>
      </c>
      <c r="C86" s="168" t="s">
        <v>261</v>
      </c>
      <c r="D86" s="29">
        <f>VLOOKUP(C86,[1]附件2!$C$10:$M$102,11,FALSE)</f>
        <v>59.22</v>
      </c>
      <c r="E86" s="29">
        <f>VLOOKUP(C86,[1]附件2!$C$10:$P$91,14,FALSE)</f>
        <v>21.72</v>
      </c>
      <c r="F86" s="29">
        <f t="shared" si="5"/>
        <v>80.94</v>
      </c>
      <c r="G86" s="139"/>
      <c r="I86" s="109"/>
      <c r="J86" s="105" t="s">
        <v>262</v>
      </c>
      <c r="K86" s="112" t="s">
        <v>263</v>
      </c>
      <c r="L86" s="215">
        <v>367</v>
      </c>
      <c r="M86" s="155" t="b">
        <f t="shared" si="4"/>
        <v>1</v>
      </c>
      <c r="N86" s="51"/>
    </row>
    <row r="87" ht="24" customHeight="1" spans="1:14">
      <c r="A87" s="104"/>
      <c r="B87" s="113"/>
      <c r="C87" s="36" t="s">
        <v>264</v>
      </c>
      <c r="D87" s="29">
        <f>VLOOKUP(C87,[1]附件2!$C$10:$M$102,11,FALSE)</f>
        <v>51.61</v>
      </c>
      <c r="E87" s="29">
        <f>VLOOKUP(C87,[1]附件2!$C$10:$P$91,14,FALSE)</f>
        <v>22.23</v>
      </c>
      <c r="F87" s="29">
        <f t="shared" si="5"/>
        <v>73.84</v>
      </c>
      <c r="G87" s="30"/>
      <c r="I87" s="109"/>
      <c r="J87" s="105"/>
      <c r="K87" s="105" t="s">
        <v>265</v>
      </c>
      <c r="L87" s="70">
        <v>268</v>
      </c>
      <c r="M87" s="155" t="b">
        <f t="shared" si="4"/>
        <v>1</v>
      </c>
      <c r="N87" s="201"/>
    </row>
    <row r="88" ht="24" customHeight="1" spans="1:13">
      <c r="A88" s="104"/>
      <c r="B88" s="113"/>
      <c r="C88" s="36" t="s">
        <v>266</v>
      </c>
      <c r="D88" s="29">
        <f>VLOOKUP(C88,[1]附件2!$C$10:$M$102,11,FALSE)</f>
        <v>7.60999999999999</v>
      </c>
      <c r="E88" s="29">
        <f>VLOOKUP(C88,[1]附件2!$C$10:$P$91,14,FALSE)</f>
        <v>-0.510000000000005</v>
      </c>
      <c r="F88" s="29">
        <f t="shared" si="5"/>
        <v>7.09999999999998</v>
      </c>
      <c r="G88" s="30"/>
      <c r="I88" s="109"/>
      <c r="J88" s="105"/>
      <c r="K88" s="105" t="s">
        <v>267</v>
      </c>
      <c r="L88" s="70">
        <v>99</v>
      </c>
      <c r="M88" s="155" t="b">
        <f t="shared" si="4"/>
        <v>1</v>
      </c>
    </row>
    <row r="89" ht="24" customHeight="1" spans="1:13">
      <c r="A89" s="108"/>
      <c r="B89" s="114"/>
      <c r="C89" s="36" t="s">
        <v>268</v>
      </c>
      <c r="D89" s="29">
        <f>VLOOKUP(C89,[1]附件2!$C$10:$M$102,11,FALSE)</f>
        <v>0</v>
      </c>
      <c r="E89" s="29">
        <f>VLOOKUP(C89,[1]附件2!$C$10:$P$91,14,FALSE)</f>
        <v>0</v>
      </c>
      <c r="F89" s="29">
        <f t="shared" si="5"/>
        <v>0</v>
      </c>
      <c r="G89" s="30"/>
      <c r="I89" s="109"/>
      <c r="J89" s="105"/>
      <c r="K89" s="105" t="s">
        <v>269</v>
      </c>
      <c r="L89" s="70">
        <v>0</v>
      </c>
      <c r="M89" s="155" t="b">
        <f t="shared" si="4"/>
        <v>1</v>
      </c>
    </row>
    <row r="90" ht="24" customHeight="1" spans="1:13">
      <c r="A90" s="185" t="s">
        <v>270</v>
      </c>
      <c r="B90" s="87"/>
      <c r="C90" s="184" t="s">
        <v>271</v>
      </c>
      <c r="D90" s="29">
        <f>VLOOKUP(C90,[1]附件2!$C$10:$M$102,11,FALSE)</f>
        <v>51.82</v>
      </c>
      <c r="E90" s="29">
        <f>VLOOKUP(C90,[1]附件2!$C$10:$P$91,14,FALSE)</f>
        <v>-23.44</v>
      </c>
      <c r="F90" s="29">
        <f t="shared" si="5"/>
        <v>28.38</v>
      </c>
      <c r="G90" s="30"/>
      <c r="I90" s="109" t="s">
        <v>272</v>
      </c>
      <c r="J90" s="217"/>
      <c r="K90" s="88" t="s">
        <v>273</v>
      </c>
      <c r="L90" s="24">
        <v>359</v>
      </c>
      <c r="M90" s="155" t="b">
        <f t="shared" si="4"/>
        <v>1</v>
      </c>
    </row>
    <row r="91" ht="24" customHeight="1" spans="1:13">
      <c r="A91" s="104"/>
      <c r="B91" s="36" t="s">
        <v>274</v>
      </c>
      <c r="C91" s="36" t="s">
        <v>275</v>
      </c>
      <c r="D91" s="29">
        <f>VLOOKUP(C91,[1]附件2!$C$10:$M$102,11,FALSE)</f>
        <v>73.34</v>
      </c>
      <c r="E91" s="29">
        <f>VLOOKUP(C91,[1]附件2!$C$10:$P$91,14,FALSE)</f>
        <v>-18.34</v>
      </c>
      <c r="F91" s="29">
        <f t="shared" si="5"/>
        <v>55</v>
      </c>
      <c r="G91" s="30"/>
      <c r="I91" s="109"/>
      <c r="J91" s="105" t="s">
        <v>276</v>
      </c>
      <c r="K91" s="105" t="s">
        <v>277</v>
      </c>
      <c r="L91" s="70">
        <v>314</v>
      </c>
      <c r="M91" s="155" t="b">
        <f t="shared" si="4"/>
        <v>1</v>
      </c>
    </row>
    <row r="92" ht="24" customHeight="1" spans="1:13">
      <c r="A92" s="108"/>
      <c r="B92" s="36" t="s">
        <v>278</v>
      </c>
      <c r="C92" s="36" t="s">
        <v>279</v>
      </c>
      <c r="D92" s="29">
        <f>VLOOKUP(C92,[1]附件2!$C$10:$M$102,11,FALSE)</f>
        <v>-21.52</v>
      </c>
      <c r="E92" s="29">
        <f>VLOOKUP(C92,[1]附件2!$C$10:$P$91,14,FALSE)</f>
        <v>-5.1</v>
      </c>
      <c r="F92" s="29">
        <f t="shared" si="5"/>
        <v>-26.62</v>
      </c>
      <c r="G92" s="30"/>
      <c r="I92" s="109"/>
      <c r="J92" s="105" t="s">
        <v>280</v>
      </c>
      <c r="K92" s="105" t="s">
        <v>281</v>
      </c>
      <c r="L92" s="70">
        <v>45</v>
      </c>
      <c r="M92" s="155" t="b">
        <f t="shared" si="4"/>
        <v>1</v>
      </c>
    </row>
  </sheetData>
  <autoFilter ref="A7:XFC92">
    <extLst/>
  </autoFilter>
  <mergeCells count="66">
    <mergeCell ref="A2:G2"/>
    <mergeCell ref="A3:G3"/>
    <mergeCell ref="B6:C6"/>
    <mergeCell ref="J6:K6"/>
    <mergeCell ref="B7:C7"/>
    <mergeCell ref="J7:K7"/>
    <mergeCell ref="B9:C9"/>
    <mergeCell ref="J9:K9"/>
    <mergeCell ref="A4:A5"/>
    <mergeCell ref="A10:A13"/>
    <mergeCell ref="A15:A24"/>
    <mergeCell ref="A25:A29"/>
    <mergeCell ref="A30:A36"/>
    <mergeCell ref="A37:A41"/>
    <mergeCell ref="A42:A45"/>
    <mergeCell ref="A46:A51"/>
    <mergeCell ref="A52:A58"/>
    <mergeCell ref="A59:A66"/>
    <mergeCell ref="A67:A71"/>
    <mergeCell ref="A72:A74"/>
    <mergeCell ref="A75:A79"/>
    <mergeCell ref="A80:A82"/>
    <mergeCell ref="A83:A84"/>
    <mergeCell ref="A85:A89"/>
    <mergeCell ref="A90:A92"/>
    <mergeCell ref="B4:B5"/>
    <mergeCell ref="B10:B13"/>
    <mergeCell ref="B16:B24"/>
    <mergeCell ref="B25:B28"/>
    <mergeCell ref="B31:B36"/>
    <mergeCell ref="B38:B40"/>
    <mergeCell ref="B53:B56"/>
    <mergeCell ref="B60:B65"/>
    <mergeCell ref="B68:B71"/>
    <mergeCell ref="B86:B89"/>
    <mergeCell ref="C4:C5"/>
    <mergeCell ref="D4:D5"/>
    <mergeCell ref="E4:E5"/>
    <mergeCell ref="F4:F5"/>
    <mergeCell ref="G4:G5"/>
    <mergeCell ref="G11:G13"/>
    <mergeCell ref="G69:G71"/>
    <mergeCell ref="I10:I13"/>
    <mergeCell ref="I15:I24"/>
    <mergeCell ref="I25:I29"/>
    <mergeCell ref="I30:I36"/>
    <mergeCell ref="I37:I41"/>
    <mergeCell ref="I42:I45"/>
    <mergeCell ref="I46:I51"/>
    <mergeCell ref="I52:I58"/>
    <mergeCell ref="I59:I66"/>
    <mergeCell ref="I67:I71"/>
    <mergeCell ref="I75:I79"/>
    <mergeCell ref="I80:I82"/>
    <mergeCell ref="I83:I84"/>
    <mergeCell ref="I85:I89"/>
    <mergeCell ref="I90:I92"/>
    <mergeCell ref="J10:J13"/>
    <mergeCell ref="J16:J24"/>
    <mergeCell ref="J25:J28"/>
    <mergeCell ref="J31:J36"/>
    <mergeCell ref="J38:J40"/>
    <mergeCell ref="J53:J56"/>
    <mergeCell ref="J60:J65"/>
    <mergeCell ref="J68:J71"/>
    <mergeCell ref="J86:J89"/>
  </mergeCells>
  <printOptions horizontalCentered="1"/>
  <pageMargins left="0.700694444444445" right="0.700694444444445" top="0.554861111111111" bottom="0.554861111111111" header="0.298611111111111" footer="0.298611111111111"/>
  <pageSetup paperSize="9" scale="69" fitToHeight="0" orientation="portrait" horizontalDpi="600"/>
  <headerFooter>
    <oddFooter>&amp;C&amp;P</oddFooter>
  </headerFooter>
  <rowBreaks count="2" manualBreakCount="2">
    <brk id="41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9"/>
  <sheetViews>
    <sheetView view="pageBreakPreview" zoomScale="70" zoomScaleNormal="70" workbookViewId="0">
      <pane xSplit="3" ySplit="8" topLeftCell="D9" activePane="bottomRight" state="frozen"/>
      <selection/>
      <selection pane="topRight"/>
      <selection pane="bottomLeft"/>
      <selection pane="bottomRight" activeCell="G19" sqref="G19"/>
    </sheetView>
  </sheetViews>
  <sheetFormatPr defaultColWidth="9" defaultRowHeight="14.25"/>
  <cols>
    <col min="1" max="1" width="13.125" style="51" customWidth="1"/>
    <col min="2" max="2" width="20.6333333333333" style="51" customWidth="1"/>
    <col min="3" max="3" width="37.8833333333333" style="51" customWidth="1"/>
    <col min="4" max="4" width="19.6333333333333" style="162" customWidth="1"/>
    <col min="5" max="5" width="19.625" style="163" customWidth="1"/>
    <col min="6" max="6" width="14.4583333333333" style="51" customWidth="1"/>
    <col min="7" max="7" width="17.1416666666667" style="51" customWidth="1"/>
    <col min="8" max="8" width="19.1" style="51" customWidth="1"/>
    <col min="9" max="9" width="12.3166666666667" style="51" customWidth="1"/>
    <col min="10" max="10" width="14.4583333333333" style="51" customWidth="1"/>
    <col min="11" max="11" width="11.5" style="51"/>
    <col min="12" max="16384" width="9" style="51"/>
  </cols>
  <sheetData>
    <row r="1" s="153" customFormat="1" ht="18.75" spans="1:9">
      <c r="A1" s="164" t="s">
        <v>282</v>
      </c>
      <c r="B1" s="4"/>
      <c r="C1" s="59"/>
      <c r="D1" s="165"/>
      <c r="E1" s="4"/>
      <c r="G1" s="190"/>
      <c r="H1" s="190"/>
      <c r="I1" s="190"/>
    </row>
    <row r="2" ht="39.95" customHeight="1" spans="1:10">
      <c r="A2" s="6" t="s">
        <v>283</v>
      </c>
      <c r="B2" s="6"/>
      <c r="C2" s="6"/>
      <c r="D2" s="6"/>
      <c r="E2" s="6"/>
      <c r="F2" s="6"/>
      <c r="G2" s="6"/>
      <c r="H2" s="6"/>
      <c r="I2" s="6"/>
      <c r="J2" s="6"/>
    </row>
    <row r="3" ht="30.95" customHeight="1" spans="1:10">
      <c r="A3" s="166" t="s">
        <v>284</v>
      </c>
      <c r="B3" s="166"/>
      <c r="C3" s="166"/>
      <c r="D3" s="166"/>
      <c r="E3" s="166"/>
      <c r="F3" s="166"/>
      <c r="G3" s="166"/>
      <c r="H3" s="166"/>
      <c r="I3" s="166"/>
      <c r="J3" s="166"/>
    </row>
    <row r="4" s="154" customFormat="1" ht="60" customHeight="1" spans="1:10">
      <c r="A4" s="63" t="s">
        <v>285</v>
      </c>
      <c r="B4" s="63"/>
      <c r="C4" s="63"/>
      <c r="D4" s="63"/>
      <c r="E4" s="63"/>
      <c r="F4" s="63"/>
      <c r="G4" s="63"/>
      <c r="H4" s="63"/>
      <c r="I4" s="197" t="s">
        <v>286</v>
      </c>
      <c r="J4" s="197" t="s">
        <v>287</v>
      </c>
    </row>
    <row r="5" s="154" customFormat="1" ht="60" customHeight="1" spans="1:10">
      <c r="A5" s="63" t="s">
        <v>10</v>
      </c>
      <c r="B5" s="63" t="s">
        <v>11</v>
      </c>
      <c r="C5" s="63" t="s">
        <v>12</v>
      </c>
      <c r="D5" s="63" t="s">
        <v>288</v>
      </c>
      <c r="E5" s="191" t="s">
        <v>289</v>
      </c>
      <c r="F5" s="63" t="s">
        <v>290</v>
      </c>
      <c r="G5" s="63"/>
      <c r="H5" s="63"/>
      <c r="I5" s="198"/>
      <c r="J5" s="198"/>
    </row>
    <row r="6" s="154" customFormat="1" ht="72" customHeight="1" spans="1:10">
      <c r="A6" s="63"/>
      <c r="B6" s="63"/>
      <c r="C6" s="63"/>
      <c r="D6" s="63" t="s">
        <v>291</v>
      </c>
      <c r="E6" s="191" t="s">
        <v>292</v>
      </c>
      <c r="F6" s="63" t="s">
        <v>293</v>
      </c>
      <c r="G6" s="192" t="s">
        <v>294</v>
      </c>
      <c r="H6" s="44" t="s">
        <v>295</v>
      </c>
      <c r="I6" s="44" t="s">
        <v>296</v>
      </c>
      <c r="J6" s="199"/>
    </row>
    <row r="7" s="154" customFormat="1" ht="45" customHeight="1" spans="1:10">
      <c r="A7" s="63"/>
      <c r="B7" s="63"/>
      <c r="C7" s="63" t="s">
        <v>297</v>
      </c>
      <c r="D7" s="63">
        <v>1</v>
      </c>
      <c r="E7" s="191">
        <v>2</v>
      </c>
      <c r="F7" s="191" t="s">
        <v>298</v>
      </c>
      <c r="G7" s="191">
        <v>4</v>
      </c>
      <c r="H7" s="191" t="s">
        <v>299</v>
      </c>
      <c r="I7" s="191">
        <v>6</v>
      </c>
      <c r="J7" s="191" t="s">
        <v>300</v>
      </c>
    </row>
    <row r="8" s="155" customFormat="1" ht="32" customHeight="1" spans="1:10">
      <c r="A8" s="167"/>
      <c r="B8" s="168" t="s">
        <v>15</v>
      </c>
      <c r="C8" s="168"/>
      <c r="D8" s="21">
        <f>D9+D11</f>
        <v>33394.56</v>
      </c>
      <c r="E8" s="21">
        <v>22008.23</v>
      </c>
      <c r="F8" s="193">
        <f>D8-E8</f>
        <v>11386.33</v>
      </c>
      <c r="G8" s="193">
        <f>G9</f>
        <v>226.53</v>
      </c>
      <c r="H8" s="193">
        <f>F8-G8</f>
        <v>11159.8</v>
      </c>
      <c r="I8" s="193">
        <v>0</v>
      </c>
      <c r="J8" s="193">
        <f>H8+I8</f>
        <v>11159.8</v>
      </c>
    </row>
    <row r="9" s="155" customFormat="1" ht="24" customHeight="1" spans="1:10">
      <c r="A9" s="168"/>
      <c r="B9" s="169" t="s">
        <v>17</v>
      </c>
      <c r="C9" s="169"/>
      <c r="D9" s="170">
        <f>D10</f>
        <v>8490.29</v>
      </c>
      <c r="E9" s="21">
        <v>-1600.4</v>
      </c>
      <c r="F9" s="193">
        <f t="shared" ref="F9:F40" si="0">D9-E9</f>
        <v>10090.69</v>
      </c>
      <c r="G9" s="194">
        <f>G10</f>
        <v>226.53</v>
      </c>
      <c r="H9" s="193">
        <f>H10</f>
        <v>9864.16</v>
      </c>
      <c r="I9" s="193"/>
      <c r="J9" s="193">
        <f t="shared" ref="J9:J40" si="1">H9+I9</f>
        <v>9864.16</v>
      </c>
    </row>
    <row r="10" s="156" customFormat="1" ht="24" customHeight="1" spans="1:10">
      <c r="A10" s="171" t="s">
        <v>21</v>
      </c>
      <c r="B10" s="172" t="s">
        <v>22</v>
      </c>
      <c r="C10" s="172" t="s">
        <v>20</v>
      </c>
      <c r="D10" s="170">
        <v>8490.29</v>
      </c>
      <c r="E10" s="21">
        <v>-1600.4</v>
      </c>
      <c r="F10" s="193">
        <f t="shared" si="0"/>
        <v>10090.69</v>
      </c>
      <c r="G10" s="193">
        <v>226.53</v>
      </c>
      <c r="H10" s="193">
        <f>F10-G10</f>
        <v>9864.16</v>
      </c>
      <c r="I10" s="193"/>
      <c r="J10" s="193">
        <f t="shared" si="1"/>
        <v>9864.16</v>
      </c>
    </row>
    <row r="11" s="157" customFormat="1" ht="24" customHeight="1" spans="1:10">
      <c r="A11" s="168"/>
      <c r="B11" s="169" t="s">
        <v>24</v>
      </c>
      <c r="C11" s="169"/>
      <c r="D11" s="21">
        <v>24904.27</v>
      </c>
      <c r="E11" s="21">
        <v>23608.63</v>
      </c>
      <c r="F11" s="193">
        <f t="shared" si="0"/>
        <v>1295.64</v>
      </c>
      <c r="G11" s="183"/>
      <c r="H11" s="193">
        <f t="shared" ref="H9:H40" si="2">F11-G11</f>
        <v>1295.64</v>
      </c>
      <c r="I11" s="193">
        <v>0</v>
      </c>
      <c r="J11" s="193">
        <f t="shared" si="1"/>
        <v>1295.64</v>
      </c>
    </row>
    <row r="12" s="157" customFormat="1" ht="24" customHeight="1" spans="1:10">
      <c r="A12" s="173" t="s">
        <v>21</v>
      </c>
      <c r="B12" s="174"/>
      <c r="C12" s="169" t="s">
        <v>28</v>
      </c>
      <c r="D12" s="21">
        <v>11944.97</v>
      </c>
      <c r="E12" s="21">
        <v>11060.37</v>
      </c>
      <c r="F12" s="193">
        <f t="shared" si="0"/>
        <v>884.599999999999</v>
      </c>
      <c r="G12" s="183"/>
      <c r="H12" s="193">
        <f t="shared" si="2"/>
        <v>884.599999999999</v>
      </c>
      <c r="I12" s="193">
        <v>3</v>
      </c>
      <c r="J12" s="193">
        <f t="shared" si="1"/>
        <v>887.599999999999</v>
      </c>
    </row>
    <row r="13" s="158" customFormat="1" ht="24" customHeight="1" spans="1:10">
      <c r="A13" s="173"/>
      <c r="B13" s="175" t="s">
        <v>22</v>
      </c>
      <c r="C13" s="176" t="s">
        <v>20</v>
      </c>
      <c r="D13" s="170">
        <v>8725.15</v>
      </c>
      <c r="E13" s="21">
        <v>7455.88</v>
      </c>
      <c r="F13" s="193">
        <f t="shared" si="0"/>
        <v>1269.27</v>
      </c>
      <c r="G13" s="183"/>
      <c r="H13" s="193">
        <f t="shared" si="2"/>
        <v>1269.27</v>
      </c>
      <c r="I13" s="193"/>
      <c r="J13" s="193">
        <f t="shared" si="1"/>
        <v>1269.27</v>
      </c>
    </row>
    <row r="14" s="158" customFormat="1" ht="24" customHeight="1" spans="1:10">
      <c r="A14" s="173"/>
      <c r="B14" s="89"/>
      <c r="C14" s="176" t="s">
        <v>31</v>
      </c>
      <c r="D14" s="170">
        <v>3083.86</v>
      </c>
      <c r="E14" s="21">
        <v>3545.73</v>
      </c>
      <c r="F14" s="193">
        <f t="shared" si="0"/>
        <v>-461.87</v>
      </c>
      <c r="G14" s="195"/>
      <c r="H14" s="193">
        <f t="shared" si="2"/>
        <v>-461.87</v>
      </c>
      <c r="I14" s="193"/>
      <c r="J14" s="193">
        <f t="shared" si="1"/>
        <v>-461.87</v>
      </c>
    </row>
    <row r="15" s="158" customFormat="1" ht="24" customHeight="1" spans="1:10">
      <c r="A15" s="173"/>
      <c r="B15" s="89"/>
      <c r="C15" s="176" t="s">
        <v>33</v>
      </c>
      <c r="D15" s="170">
        <v>0</v>
      </c>
      <c r="E15" s="21">
        <v>0</v>
      </c>
      <c r="F15" s="193">
        <f t="shared" si="0"/>
        <v>0</v>
      </c>
      <c r="G15" s="195"/>
      <c r="H15" s="193">
        <f t="shared" si="2"/>
        <v>0</v>
      </c>
      <c r="I15" s="193"/>
      <c r="J15" s="193">
        <f t="shared" si="1"/>
        <v>0</v>
      </c>
    </row>
    <row r="16" s="158" customFormat="1" ht="24" customHeight="1" spans="1:10">
      <c r="A16" s="173"/>
      <c r="B16" s="93"/>
      <c r="C16" s="176" t="s">
        <v>301</v>
      </c>
      <c r="D16" s="170">
        <v>3</v>
      </c>
      <c r="E16" s="21">
        <v>0</v>
      </c>
      <c r="F16" s="193">
        <f t="shared" si="0"/>
        <v>3</v>
      </c>
      <c r="G16" s="195"/>
      <c r="H16" s="193">
        <f t="shared" si="2"/>
        <v>3</v>
      </c>
      <c r="I16" s="193"/>
      <c r="J16" s="193">
        <f t="shared" si="1"/>
        <v>3</v>
      </c>
    </row>
    <row r="17" s="158" customFormat="1" ht="24" customHeight="1" spans="1:10">
      <c r="A17" s="173"/>
      <c r="B17" s="174"/>
      <c r="C17" s="176" t="s">
        <v>302</v>
      </c>
      <c r="D17" s="170">
        <v>132.96</v>
      </c>
      <c r="E17" s="21">
        <v>58.76</v>
      </c>
      <c r="F17" s="193">
        <f t="shared" si="0"/>
        <v>74.2</v>
      </c>
      <c r="G17" s="195"/>
      <c r="H17" s="193">
        <f t="shared" si="2"/>
        <v>74.2</v>
      </c>
      <c r="I17" s="193">
        <v>3</v>
      </c>
      <c r="J17" s="193">
        <f t="shared" si="1"/>
        <v>77.2</v>
      </c>
    </row>
    <row r="18" s="159" customFormat="1" ht="24" customHeight="1" spans="1:10">
      <c r="A18" s="84"/>
      <c r="B18" s="85"/>
      <c r="C18" s="169" t="s">
        <v>35</v>
      </c>
      <c r="D18" s="21">
        <v>12959.3</v>
      </c>
      <c r="E18" s="21">
        <v>12548.26</v>
      </c>
      <c r="F18" s="193">
        <f t="shared" si="0"/>
        <v>411.039999999999</v>
      </c>
      <c r="G18" s="195"/>
      <c r="H18" s="193">
        <f t="shared" si="2"/>
        <v>411.039999999999</v>
      </c>
      <c r="I18" s="193">
        <v>-3</v>
      </c>
      <c r="J18" s="193">
        <f t="shared" si="1"/>
        <v>408.039999999999</v>
      </c>
    </row>
    <row r="19" s="160" customFormat="1" ht="24" customHeight="1" spans="1:10">
      <c r="A19" s="175" t="s">
        <v>38</v>
      </c>
      <c r="B19" s="87"/>
      <c r="C19" s="177" t="s">
        <v>39</v>
      </c>
      <c r="D19" s="178">
        <v>1485.33</v>
      </c>
      <c r="E19" s="21">
        <v>1665.04</v>
      </c>
      <c r="F19" s="193">
        <f t="shared" si="0"/>
        <v>-179.71</v>
      </c>
      <c r="G19" s="195"/>
      <c r="H19" s="193">
        <f t="shared" si="2"/>
        <v>-179.71</v>
      </c>
      <c r="I19" s="193">
        <v>-70</v>
      </c>
      <c r="J19" s="193">
        <f t="shared" si="1"/>
        <v>-249.71</v>
      </c>
    </row>
    <row r="20" s="160" customFormat="1" ht="24" customHeight="1" spans="1:10">
      <c r="A20" s="89"/>
      <c r="B20" s="179" t="s">
        <v>42</v>
      </c>
      <c r="C20" s="177" t="s">
        <v>43</v>
      </c>
      <c r="D20" s="178">
        <v>943.219999999997</v>
      </c>
      <c r="E20" s="21">
        <v>1225.15</v>
      </c>
      <c r="F20" s="193">
        <f t="shared" si="0"/>
        <v>-281.930000000003</v>
      </c>
      <c r="G20" s="195"/>
      <c r="H20" s="193">
        <f t="shared" si="2"/>
        <v>-281.930000000003</v>
      </c>
      <c r="I20" s="193">
        <v>-76</v>
      </c>
      <c r="J20" s="193">
        <f t="shared" si="1"/>
        <v>-357.930000000003</v>
      </c>
    </row>
    <row r="21" s="160" customFormat="1" ht="24" customHeight="1" spans="1:10">
      <c r="A21" s="89"/>
      <c r="B21" s="91"/>
      <c r="C21" s="180" t="s">
        <v>303</v>
      </c>
      <c r="D21" s="170"/>
      <c r="E21" s="21">
        <v>0</v>
      </c>
      <c r="F21" s="193">
        <f t="shared" si="0"/>
        <v>0</v>
      </c>
      <c r="G21" s="195"/>
      <c r="H21" s="193">
        <f t="shared" si="2"/>
        <v>0</v>
      </c>
      <c r="I21" s="193">
        <v>-78</v>
      </c>
      <c r="J21" s="193">
        <f t="shared" si="1"/>
        <v>-78</v>
      </c>
    </row>
    <row r="22" s="160" customFormat="1" ht="24" customHeight="1" spans="1:10">
      <c r="A22" s="89"/>
      <c r="B22" s="91"/>
      <c r="C22" s="181" t="s">
        <v>45</v>
      </c>
      <c r="D22" s="170">
        <v>150.04</v>
      </c>
      <c r="E22" s="21">
        <v>146.34</v>
      </c>
      <c r="F22" s="193">
        <f t="shared" si="0"/>
        <v>3.69999999999999</v>
      </c>
      <c r="G22" s="195"/>
      <c r="H22" s="193">
        <f t="shared" si="2"/>
        <v>3.69999999999999</v>
      </c>
      <c r="I22" s="193"/>
      <c r="J22" s="193">
        <f t="shared" si="1"/>
        <v>3.69999999999999</v>
      </c>
    </row>
    <row r="23" s="160" customFormat="1" ht="24" customHeight="1" spans="1:10">
      <c r="A23" s="89"/>
      <c r="B23" s="91"/>
      <c r="C23" s="181" t="s">
        <v>47</v>
      </c>
      <c r="D23" s="170">
        <v>515.989999999997</v>
      </c>
      <c r="E23" s="21">
        <v>823.7</v>
      </c>
      <c r="F23" s="193">
        <f t="shared" si="0"/>
        <v>-307.710000000003</v>
      </c>
      <c r="G23" s="196"/>
      <c r="H23" s="193">
        <f t="shared" si="2"/>
        <v>-307.710000000003</v>
      </c>
      <c r="I23" s="193"/>
      <c r="J23" s="193">
        <f t="shared" si="1"/>
        <v>-307.710000000003</v>
      </c>
    </row>
    <row r="24" s="160" customFormat="1" ht="24" customHeight="1" spans="1:10">
      <c r="A24" s="89"/>
      <c r="B24" s="91"/>
      <c r="C24" s="181" t="s">
        <v>49</v>
      </c>
      <c r="D24" s="170">
        <v>0</v>
      </c>
      <c r="E24" s="21">
        <v>0</v>
      </c>
      <c r="F24" s="193">
        <f t="shared" si="0"/>
        <v>0</v>
      </c>
      <c r="G24" s="195"/>
      <c r="H24" s="193">
        <f t="shared" si="2"/>
        <v>0</v>
      </c>
      <c r="I24" s="193"/>
      <c r="J24" s="193">
        <f t="shared" si="1"/>
        <v>0</v>
      </c>
    </row>
    <row r="25" s="160" customFormat="1" ht="24" customHeight="1" spans="1:10">
      <c r="A25" s="89"/>
      <c r="B25" s="91"/>
      <c r="C25" s="181" t="s">
        <v>51</v>
      </c>
      <c r="D25" s="170">
        <v>62.65</v>
      </c>
      <c r="E25" s="21">
        <v>66.4</v>
      </c>
      <c r="F25" s="193">
        <f t="shared" si="0"/>
        <v>-3.75000000000001</v>
      </c>
      <c r="G25" s="195"/>
      <c r="H25" s="193">
        <f t="shared" si="2"/>
        <v>-3.75000000000001</v>
      </c>
      <c r="I25" s="193"/>
      <c r="J25" s="193">
        <f t="shared" si="1"/>
        <v>-3.75000000000001</v>
      </c>
    </row>
    <row r="26" s="160" customFormat="1" ht="24" customHeight="1" spans="1:10">
      <c r="A26" s="89"/>
      <c r="B26" s="91"/>
      <c r="C26" s="181" t="s">
        <v>53</v>
      </c>
      <c r="D26" s="170">
        <v>0</v>
      </c>
      <c r="E26" s="21">
        <v>0</v>
      </c>
      <c r="F26" s="193">
        <f t="shared" si="0"/>
        <v>0</v>
      </c>
      <c r="G26" s="195"/>
      <c r="H26" s="193">
        <f t="shared" si="2"/>
        <v>0</v>
      </c>
      <c r="I26" s="193"/>
      <c r="J26" s="193">
        <f t="shared" si="1"/>
        <v>0</v>
      </c>
    </row>
    <row r="27" s="160" customFormat="1" ht="24" customHeight="1" spans="1:10">
      <c r="A27" s="89"/>
      <c r="B27" s="91"/>
      <c r="C27" s="181" t="s">
        <v>55</v>
      </c>
      <c r="D27" s="170">
        <v>10.98</v>
      </c>
      <c r="E27" s="21">
        <v>9.61</v>
      </c>
      <c r="F27" s="193">
        <f t="shared" si="0"/>
        <v>1.37</v>
      </c>
      <c r="G27" s="195"/>
      <c r="H27" s="193">
        <f t="shared" si="2"/>
        <v>1.37</v>
      </c>
      <c r="I27" s="193"/>
      <c r="J27" s="193">
        <f t="shared" si="1"/>
        <v>1.37</v>
      </c>
    </row>
    <row r="28" s="160" customFormat="1" ht="24" customHeight="1" spans="1:10">
      <c r="A28" s="89"/>
      <c r="B28" s="91"/>
      <c r="C28" s="181" t="s">
        <v>57</v>
      </c>
      <c r="D28" s="170">
        <v>2.5</v>
      </c>
      <c r="E28" s="21">
        <v>4.02</v>
      </c>
      <c r="F28" s="193">
        <f t="shared" si="0"/>
        <v>-1.52</v>
      </c>
      <c r="G28" s="195"/>
      <c r="H28" s="193">
        <f t="shared" si="2"/>
        <v>-1.52</v>
      </c>
      <c r="I28" s="193"/>
      <c r="J28" s="193">
        <f t="shared" si="1"/>
        <v>-1.52</v>
      </c>
    </row>
    <row r="29" s="160" customFormat="1" ht="24" customHeight="1" spans="1:10">
      <c r="A29" s="93"/>
      <c r="B29" s="94"/>
      <c r="C29" s="181" t="s">
        <v>59</v>
      </c>
      <c r="D29" s="170">
        <v>201.06</v>
      </c>
      <c r="E29" s="21">
        <v>175.08</v>
      </c>
      <c r="F29" s="193">
        <f t="shared" si="0"/>
        <v>25.98</v>
      </c>
      <c r="G29" s="195"/>
      <c r="H29" s="193">
        <f t="shared" si="2"/>
        <v>25.98</v>
      </c>
      <c r="I29" s="193">
        <v>2</v>
      </c>
      <c r="J29" s="193">
        <f t="shared" si="1"/>
        <v>27.98</v>
      </c>
    </row>
    <row r="30" s="161" customFormat="1" ht="24" customHeight="1" spans="1:10">
      <c r="A30" s="89" t="s">
        <v>38</v>
      </c>
      <c r="B30" s="182" t="s">
        <v>62</v>
      </c>
      <c r="C30" s="85" t="s">
        <v>63</v>
      </c>
      <c r="D30" s="178">
        <v>437.71</v>
      </c>
      <c r="E30" s="21">
        <v>356.34</v>
      </c>
      <c r="F30" s="193">
        <f t="shared" si="0"/>
        <v>81.37</v>
      </c>
      <c r="G30" s="195"/>
      <c r="H30" s="193">
        <f t="shared" si="2"/>
        <v>81.37</v>
      </c>
      <c r="I30" s="193">
        <v>5</v>
      </c>
      <c r="J30" s="193">
        <f t="shared" si="1"/>
        <v>86.37</v>
      </c>
    </row>
    <row r="31" s="160" customFormat="1" ht="24" customHeight="1" spans="1:10">
      <c r="A31" s="89"/>
      <c r="B31" s="98"/>
      <c r="C31" s="93" t="s">
        <v>65</v>
      </c>
      <c r="D31" s="170">
        <v>52.77</v>
      </c>
      <c r="E31" s="21">
        <v>31.34</v>
      </c>
      <c r="F31" s="193">
        <f t="shared" si="0"/>
        <v>21.43</v>
      </c>
      <c r="G31" s="195"/>
      <c r="H31" s="193">
        <f t="shared" si="2"/>
        <v>21.43</v>
      </c>
      <c r="I31" s="193">
        <v>2</v>
      </c>
      <c r="J31" s="193">
        <f t="shared" si="1"/>
        <v>23.43</v>
      </c>
    </row>
    <row r="32" s="160" customFormat="1" ht="24" customHeight="1" spans="1:10">
      <c r="A32" s="89"/>
      <c r="B32" s="98"/>
      <c r="C32" s="183" t="s">
        <v>67</v>
      </c>
      <c r="D32" s="170">
        <v>221.75</v>
      </c>
      <c r="E32" s="21">
        <v>170.85</v>
      </c>
      <c r="F32" s="193">
        <f t="shared" si="0"/>
        <v>50.9</v>
      </c>
      <c r="G32" s="195"/>
      <c r="H32" s="193">
        <f t="shared" si="2"/>
        <v>50.9</v>
      </c>
      <c r="I32" s="193">
        <v>2</v>
      </c>
      <c r="J32" s="193">
        <f t="shared" si="1"/>
        <v>52.9</v>
      </c>
    </row>
    <row r="33" s="160" customFormat="1" ht="24" customHeight="1" spans="1:10">
      <c r="A33" s="89"/>
      <c r="B33" s="101"/>
      <c r="C33" s="181" t="s">
        <v>69</v>
      </c>
      <c r="D33" s="170">
        <v>163.19</v>
      </c>
      <c r="E33" s="21">
        <v>154.15</v>
      </c>
      <c r="F33" s="193">
        <f t="shared" si="0"/>
        <v>9.03999999999999</v>
      </c>
      <c r="G33" s="195"/>
      <c r="H33" s="193">
        <f t="shared" si="2"/>
        <v>9.03999999999999</v>
      </c>
      <c r="I33" s="193">
        <v>1</v>
      </c>
      <c r="J33" s="193">
        <f t="shared" si="1"/>
        <v>10.04</v>
      </c>
    </row>
    <row r="34" s="160" customFormat="1" ht="24" customHeight="1" spans="1:10">
      <c r="A34" s="93"/>
      <c r="B34" s="183" t="s">
        <v>72</v>
      </c>
      <c r="C34" s="181" t="s">
        <v>73</v>
      </c>
      <c r="D34" s="170">
        <v>104.4</v>
      </c>
      <c r="E34" s="21">
        <v>83.55</v>
      </c>
      <c r="F34" s="193">
        <f t="shared" si="0"/>
        <v>20.85</v>
      </c>
      <c r="G34" s="195"/>
      <c r="H34" s="193">
        <f t="shared" si="2"/>
        <v>20.85</v>
      </c>
      <c r="I34" s="193">
        <v>1</v>
      </c>
      <c r="J34" s="193">
        <f t="shared" si="1"/>
        <v>21.85</v>
      </c>
    </row>
    <row r="35" s="160" customFormat="1" ht="24" customHeight="1" spans="1:10">
      <c r="A35" s="175" t="s">
        <v>76</v>
      </c>
      <c r="B35" s="87"/>
      <c r="C35" s="184" t="s">
        <v>77</v>
      </c>
      <c r="D35" s="178">
        <v>542.26</v>
      </c>
      <c r="E35" s="21">
        <v>538.02</v>
      </c>
      <c r="F35" s="193">
        <f t="shared" si="0"/>
        <v>4.24000000000001</v>
      </c>
      <c r="G35" s="195"/>
      <c r="H35" s="193">
        <f t="shared" si="2"/>
        <v>4.24000000000001</v>
      </c>
      <c r="I35" s="193">
        <v>1</v>
      </c>
      <c r="J35" s="193">
        <f t="shared" si="1"/>
        <v>5.24000000000001</v>
      </c>
    </row>
    <row r="36" s="160" customFormat="1" ht="24" customHeight="1" spans="1:10">
      <c r="A36" s="89"/>
      <c r="B36" s="179" t="s">
        <v>80</v>
      </c>
      <c r="C36" s="177" t="s">
        <v>81</v>
      </c>
      <c r="D36" s="178">
        <v>542.26</v>
      </c>
      <c r="E36" s="21">
        <v>538.02</v>
      </c>
      <c r="F36" s="193">
        <f t="shared" si="0"/>
        <v>4.24000000000001</v>
      </c>
      <c r="G36" s="195"/>
      <c r="H36" s="193">
        <f t="shared" si="2"/>
        <v>4.24000000000001</v>
      </c>
      <c r="I36" s="193">
        <v>1</v>
      </c>
      <c r="J36" s="193">
        <f t="shared" si="1"/>
        <v>5.24000000000001</v>
      </c>
    </row>
    <row r="37" s="160" customFormat="1" ht="24" customHeight="1" spans="1:10">
      <c r="A37" s="89"/>
      <c r="B37" s="91"/>
      <c r="C37" s="181" t="s">
        <v>83</v>
      </c>
      <c r="D37" s="170">
        <v>83.1</v>
      </c>
      <c r="E37" s="21">
        <v>88.87</v>
      </c>
      <c r="F37" s="193">
        <f t="shared" si="0"/>
        <v>-5.77000000000001</v>
      </c>
      <c r="G37" s="195"/>
      <c r="H37" s="193">
        <f t="shared" si="2"/>
        <v>-5.77000000000001</v>
      </c>
      <c r="I37" s="193">
        <v>1</v>
      </c>
      <c r="J37" s="193">
        <f t="shared" si="1"/>
        <v>-4.77000000000001</v>
      </c>
    </row>
    <row r="38" s="160" customFormat="1" ht="24" customHeight="1" spans="1:10">
      <c r="A38" s="89"/>
      <c r="B38" s="91"/>
      <c r="C38" s="181" t="s">
        <v>85</v>
      </c>
      <c r="D38" s="170">
        <v>0</v>
      </c>
      <c r="E38" s="21">
        <v>0</v>
      </c>
      <c r="F38" s="193">
        <f t="shared" si="0"/>
        <v>0</v>
      </c>
      <c r="G38" s="195"/>
      <c r="H38" s="193">
        <f t="shared" si="2"/>
        <v>0</v>
      </c>
      <c r="I38" s="193"/>
      <c r="J38" s="193">
        <f t="shared" si="1"/>
        <v>0</v>
      </c>
    </row>
    <row r="39" s="160" customFormat="1" ht="24" customHeight="1" spans="1:10">
      <c r="A39" s="89"/>
      <c r="B39" s="91"/>
      <c r="C39" s="181" t="s">
        <v>87</v>
      </c>
      <c r="D39" s="170">
        <v>0</v>
      </c>
      <c r="E39" s="21">
        <v>0</v>
      </c>
      <c r="F39" s="193">
        <f t="shared" si="0"/>
        <v>0</v>
      </c>
      <c r="G39" s="195"/>
      <c r="H39" s="193">
        <f t="shared" si="2"/>
        <v>0</v>
      </c>
      <c r="I39" s="193"/>
      <c r="J39" s="193">
        <f t="shared" si="1"/>
        <v>0</v>
      </c>
    </row>
    <row r="40" s="160" customFormat="1" ht="24" customHeight="1" spans="1:10">
      <c r="A40" s="89"/>
      <c r="B40" s="91"/>
      <c r="C40" s="181" t="s">
        <v>89</v>
      </c>
      <c r="D40" s="170">
        <v>459.16</v>
      </c>
      <c r="E40" s="21">
        <v>449.15</v>
      </c>
      <c r="F40" s="193">
        <f t="shared" si="0"/>
        <v>10.01</v>
      </c>
      <c r="G40" s="195"/>
      <c r="H40" s="193">
        <f t="shared" si="2"/>
        <v>10.01</v>
      </c>
      <c r="I40" s="193"/>
      <c r="J40" s="193">
        <f t="shared" si="1"/>
        <v>10.01</v>
      </c>
    </row>
    <row r="41" s="160" customFormat="1" ht="24" customHeight="1" spans="1:10">
      <c r="A41" s="93"/>
      <c r="B41" s="94"/>
      <c r="C41" s="181" t="s">
        <v>90</v>
      </c>
      <c r="D41" s="170">
        <v>0</v>
      </c>
      <c r="E41" s="21">
        <v>0</v>
      </c>
      <c r="F41" s="193">
        <f t="shared" ref="F41:F72" si="3">D41-E41</f>
        <v>0</v>
      </c>
      <c r="G41" s="195"/>
      <c r="H41" s="193">
        <f t="shared" ref="H41:H72" si="4">F41-G41</f>
        <v>0</v>
      </c>
      <c r="I41" s="193"/>
      <c r="J41" s="193">
        <f t="shared" ref="J41:J72" si="5">H41+I41</f>
        <v>0</v>
      </c>
    </row>
    <row r="42" s="160" customFormat="1" ht="24" customHeight="1" spans="1:10">
      <c r="A42" s="185" t="s">
        <v>95</v>
      </c>
      <c r="B42" s="87"/>
      <c r="C42" s="184" t="s">
        <v>96</v>
      </c>
      <c r="D42" s="178">
        <v>489.8</v>
      </c>
      <c r="E42" s="21">
        <v>461.86</v>
      </c>
      <c r="F42" s="193">
        <f t="shared" si="3"/>
        <v>27.94</v>
      </c>
      <c r="G42" s="195"/>
      <c r="H42" s="193">
        <f t="shared" si="4"/>
        <v>27.94</v>
      </c>
      <c r="I42" s="193">
        <v>6</v>
      </c>
      <c r="J42" s="193">
        <f t="shared" si="5"/>
        <v>33.94</v>
      </c>
    </row>
    <row r="43" s="160" customFormat="1" ht="24" customHeight="1" spans="1:10">
      <c r="A43" s="104"/>
      <c r="B43" s="36" t="s">
        <v>99</v>
      </c>
      <c r="C43" s="186" t="s">
        <v>100</v>
      </c>
      <c r="D43" s="178">
        <v>295.21</v>
      </c>
      <c r="E43" s="21">
        <v>278.05</v>
      </c>
      <c r="F43" s="193">
        <f t="shared" si="3"/>
        <v>17.16</v>
      </c>
      <c r="G43" s="195"/>
      <c r="H43" s="193">
        <f t="shared" si="4"/>
        <v>17.16</v>
      </c>
      <c r="I43" s="193">
        <v>5</v>
      </c>
      <c r="J43" s="193">
        <f t="shared" si="5"/>
        <v>22.16</v>
      </c>
    </row>
    <row r="44" s="160" customFormat="1" ht="24" customHeight="1" spans="1:10">
      <c r="A44" s="104"/>
      <c r="B44" s="36"/>
      <c r="C44" s="187" t="s">
        <v>103</v>
      </c>
      <c r="D44" s="170">
        <v>98.86</v>
      </c>
      <c r="E44" s="21">
        <v>63.98</v>
      </c>
      <c r="F44" s="193">
        <f t="shared" si="3"/>
        <v>34.88</v>
      </c>
      <c r="G44" s="195"/>
      <c r="H44" s="193">
        <f t="shared" si="4"/>
        <v>34.88</v>
      </c>
      <c r="I44" s="193">
        <v>2</v>
      </c>
      <c r="J44" s="193">
        <f t="shared" si="5"/>
        <v>36.88</v>
      </c>
    </row>
    <row r="45" s="160" customFormat="1" ht="24" customHeight="1" spans="1:10">
      <c r="A45" s="104"/>
      <c r="B45" s="36"/>
      <c r="C45" s="187" t="s">
        <v>105</v>
      </c>
      <c r="D45" s="170">
        <v>196.35</v>
      </c>
      <c r="E45" s="21">
        <v>214.07</v>
      </c>
      <c r="F45" s="193">
        <f t="shared" si="3"/>
        <v>-17.72</v>
      </c>
      <c r="G45" s="195"/>
      <c r="H45" s="193">
        <f t="shared" si="4"/>
        <v>-17.72</v>
      </c>
      <c r="I45" s="193">
        <v>3</v>
      </c>
      <c r="J45" s="193">
        <f t="shared" si="5"/>
        <v>-14.72</v>
      </c>
    </row>
    <row r="46" s="160" customFormat="1" ht="24" customHeight="1" spans="1:10">
      <c r="A46" s="108"/>
      <c r="B46" s="188" t="s">
        <v>108</v>
      </c>
      <c r="C46" s="36" t="s">
        <v>109</v>
      </c>
      <c r="D46" s="170">
        <v>194.59</v>
      </c>
      <c r="E46" s="21">
        <v>183.81</v>
      </c>
      <c r="F46" s="193">
        <f t="shared" si="3"/>
        <v>10.78</v>
      </c>
      <c r="G46" s="195"/>
      <c r="H46" s="193">
        <f t="shared" si="4"/>
        <v>10.78</v>
      </c>
      <c r="I46" s="193">
        <v>1</v>
      </c>
      <c r="J46" s="193">
        <f t="shared" si="5"/>
        <v>11.78</v>
      </c>
    </row>
    <row r="47" s="160" customFormat="1" ht="24" customHeight="1" spans="1:10">
      <c r="A47" s="185" t="s">
        <v>112</v>
      </c>
      <c r="B47" s="87"/>
      <c r="C47" s="184" t="s">
        <v>113</v>
      </c>
      <c r="D47" s="178">
        <v>441.56</v>
      </c>
      <c r="E47" s="21">
        <v>411.61</v>
      </c>
      <c r="F47" s="193">
        <f t="shared" si="3"/>
        <v>29.95</v>
      </c>
      <c r="G47" s="195"/>
      <c r="H47" s="193">
        <f t="shared" si="4"/>
        <v>29.95</v>
      </c>
      <c r="I47" s="193">
        <v>5</v>
      </c>
      <c r="J47" s="193">
        <f t="shared" si="5"/>
        <v>34.95</v>
      </c>
    </row>
    <row r="48" s="160" customFormat="1" ht="24" customHeight="1" spans="1:10">
      <c r="A48" s="104"/>
      <c r="B48" s="36" t="s">
        <v>116</v>
      </c>
      <c r="C48" s="36" t="s">
        <v>117</v>
      </c>
      <c r="D48" s="170">
        <v>425.71</v>
      </c>
      <c r="E48" s="21">
        <v>391.04</v>
      </c>
      <c r="F48" s="193">
        <f t="shared" si="3"/>
        <v>34.67</v>
      </c>
      <c r="G48" s="195"/>
      <c r="H48" s="193">
        <f t="shared" si="4"/>
        <v>34.67</v>
      </c>
      <c r="I48" s="193">
        <v>5</v>
      </c>
      <c r="J48" s="193">
        <f t="shared" si="5"/>
        <v>39.67</v>
      </c>
    </row>
    <row r="49" s="160" customFormat="1" ht="24" customHeight="1" spans="1:10">
      <c r="A49" s="104"/>
      <c r="B49" s="188" t="s">
        <v>120</v>
      </c>
      <c r="C49" s="36" t="s">
        <v>121</v>
      </c>
      <c r="D49" s="170">
        <v>0</v>
      </c>
      <c r="E49" s="21">
        <v>0</v>
      </c>
      <c r="F49" s="193">
        <f t="shared" si="3"/>
        <v>0</v>
      </c>
      <c r="G49" s="195"/>
      <c r="H49" s="193">
        <f t="shared" si="4"/>
        <v>0</v>
      </c>
      <c r="I49" s="193"/>
      <c r="J49" s="193">
        <f t="shared" si="5"/>
        <v>0</v>
      </c>
    </row>
    <row r="50" s="160" customFormat="1" ht="24" customHeight="1" spans="1:10">
      <c r="A50" s="108"/>
      <c r="B50" s="188" t="s">
        <v>124</v>
      </c>
      <c r="C50" s="36" t="s">
        <v>125</v>
      </c>
      <c r="D50" s="170">
        <v>15.85</v>
      </c>
      <c r="E50" s="21">
        <v>20.57</v>
      </c>
      <c r="F50" s="193">
        <f t="shared" si="3"/>
        <v>-4.72</v>
      </c>
      <c r="G50" s="195"/>
      <c r="H50" s="193">
        <f t="shared" si="4"/>
        <v>-4.72</v>
      </c>
      <c r="I50" s="193"/>
      <c r="J50" s="193">
        <f t="shared" si="5"/>
        <v>-4.72</v>
      </c>
    </row>
    <row r="51" s="160" customFormat="1" ht="24" customHeight="1" spans="1:10">
      <c r="A51" s="185" t="s">
        <v>128</v>
      </c>
      <c r="B51" s="87"/>
      <c r="C51" s="184" t="s">
        <v>129</v>
      </c>
      <c r="D51" s="178">
        <v>948.48</v>
      </c>
      <c r="E51" s="21">
        <v>912.21</v>
      </c>
      <c r="F51" s="193">
        <f t="shared" si="3"/>
        <v>36.27</v>
      </c>
      <c r="G51" s="195"/>
      <c r="H51" s="193">
        <f t="shared" si="4"/>
        <v>36.27</v>
      </c>
      <c r="I51" s="193">
        <v>10</v>
      </c>
      <c r="J51" s="193">
        <f t="shared" si="5"/>
        <v>46.27</v>
      </c>
    </row>
    <row r="52" s="160" customFormat="1" ht="24" customHeight="1" spans="1:10">
      <c r="A52" s="104"/>
      <c r="B52" s="36" t="s">
        <v>132</v>
      </c>
      <c r="C52" s="36" t="s">
        <v>304</v>
      </c>
      <c r="D52" s="170">
        <v>483.41</v>
      </c>
      <c r="E52" s="21">
        <v>435.55</v>
      </c>
      <c r="F52" s="193">
        <f t="shared" si="3"/>
        <v>47.86</v>
      </c>
      <c r="G52" s="195"/>
      <c r="H52" s="193">
        <f t="shared" si="4"/>
        <v>47.86</v>
      </c>
      <c r="I52" s="193">
        <v>5</v>
      </c>
      <c r="J52" s="193">
        <f t="shared" si="5"/>
        <v>52.86</v>
      </c>
    </row>
    <row r="53" s="160" customFormat="1" ht="24" customHeight="1" spans="1:10">
      <c r="A53" s="104"/>
      <c r="B53" s="36" t="s">
        <v>136</v>
      </c>
      <c r="C53" s="36" t="s">
        <v>137</v>
      </c>
      <c r="D53" s="170">
        <v>207.86</v>
      </c>
      <c r="E53" s="21">
        <v>228.73</v>
      </c>
      <c r="F53" s="193">
        <f t="shared" si="3"/>
        <v>-20.87</v>
      </c>
      <c r="G53" s="195"/>
      <c r="H53" s="193">
        <f t="shared" si="4"/>
        <v>-20.87</v>
      </c>
      <c r="I53" s="193">
        <v>2</v>
      </c>
      <c r="J53" s="193">
        <f t="shared" si="5"/>
        <v>-18.87</v>
      </c>
    </row>
    <row r="54" s="160" customFormat="1" ht="24" customHeight="1" spans="1:10">
      <c r="A54" s="104"/>
      <c r="B54" s="36" t="s">
        <v>140</v>
      </c>
      <c r="C54" s="36" t="s">
        <v>141</v>
      </c>
      <c r="D54" s="170">
        <v>0</v>
      </c>
      <c r="E54" s="21">
        <v>0</v>
      </c>
      <c r="F54" s="193">
        <f t="shared" si="3"/>
        <v>0</v>
      </c>
      <c r="G54" s="195"/>
      <c r="H54" s="193">
        <f t="shared" si="4"/>
        <v>0</v>
      </c>
      <c r="I54" s="193"/>
      <c r="J54" s="193">
        <f t="shared" si="5"/>
        <v>0</v>
      </c>
    </row>
    <row r="55" s="158" customFormat="1" ht="24" customHeight="1" spans="1:10">
      <c r="A55" s="104"/>
      <c r="B55" s="173" t="s">
        <v>144</v>
      </c>
      <c r="C55" s="176" t="s">
        <v>145</v>
      </c>
      <c r="D55" s="170">
        <v>130.1</v>
      </c>
      <c r="E55" s="21">
        <v>123</v>
      </c>
      <c r="F55" s="193">
        <f t="shared" si="3"/>
        <v>7.09999999999999</v>
      </c>
      <c r="G55" s="195"/>
      <c r="H55" s="193">
        <f t="shared" si="4"/>
        <v>7.09999999999999</v>
      </c>
      <c r="I55" s="193">
        <v>1</v>
      </c>
      <c r="J55" s="193">
        <f t="shared" si="5"/>
        <v>8.09999999999999</v>
      </c>
    </row>
    <row r="56" s="158" customFormat="1" ht="24" customHeight="1" spans="1:10">
      <c r="A56" s="104"/>
      <c r="B56" s="36" t="s">
        <v>148</v>
      </c>
      <c r="C56" s="36" t="s">
        <v>149</v>
      </c>
      <c r="D56" s="170">
        <v>122.14</v>
      </c>
      <c r="E56" s="21">
        <v>89.93</v>
      </c>
      <c r="F56" s="193">
        <f t="shared" si="3"/>
        <v>32.21</v>
      </c>
      <c r="G56" s="195"/>
      <c r="H56" s="193">
        <f t="shared" si="4"/>
        <v>32.21</v>
      </c>
      <c r="I56" s="193">
        <v>2</v>
      </c>
      <c r="J56" s="193">
        <f t="shared" si="5"/>
        <v>34.21</v>
      </c>
    </row>
    <row r="57" s="160" customFormat="1" ht="24" customHeight="1" spans="1:10">
      <c r="A57" s="108"/>
      <c r="B57" s="149" t="s">
        <v>305</v>
      </c>
      <c r="C57" s="36" t="s">
        <v>306</v>
      </c>
      <c r="D57" s="170">
        <v>4.97</v>
      </c>
      <c r="E57" s="21">
        <v>35</v>
      </c>
      <c r="F57" s="193">
        <f t="shared" si="3"/>
        <v>-30.03</v>
      </c>
      <c r="G57" s="195"/>
      <c r="H57" s="193">
        <f t="shared" si="4"/>
        <v>-30.03</v>
      </c>
      <c r="I57" s="193"/>
      <c r="J57" s="193">
        <f t="shared" si="5"/>
        <v>-30.03</v>
      </c>
    </row>
    <row r="58" s="160" customFormat="1" ht="24" customHeight="1" spans="1:10">
      <c r="A58" s="185" t="s">
        <v>152</v>
      </c>
      <c r="B58" s="87"/>
      <c r="C58" s="184" t="s">
        <v>153</v>
      </c>
      <c r="D58" s="178">
        <v>1681.04</v>
      </c>
      <c r="E58" s="21">
        <v>1489.92</v>
      </c>
      <c r="F58" s="193">
        <f t="shared" si="3"/>
        <v>191.12</v>
      </c>
      <c r="G58" s="195"/>
      <c r="H58" s="193">
        <f t="shared" si="4"/>
        <v>191.12</v>
      </c>
      <c r="I58" s="193">
        <v>2</v>
      </c>
      <c r="J58" s="193">
        <f t="shared" si="5"/>
        <v>193.12</v>
      </c>
    </row>
    <row r="59" s="161" customFormat="1" ht="24" customHeight="1" spans="1:10">
      <c r="A59" s="104"/>
      <c r="B59" s="189" t="s">
        <v>156</v>
      </c>
      <c r="C59" s="168" t="s">
        <v>157</v>
      </c>
      <c r="D59" s="178">
        <v>1474.72</v>
      </c>
      <c r="E59" s="21">
        <v>1283.9</v>
      </c>
      <c r="F59" s="193">
        <f t="shared" si="3"/>
        <v>190.82</v>
      </c>
      <c r="G59" s="195"/>
      <c r="H59" s="193">
        <f t="shared" si="4"/>
        <v>190.82</v>
      </c>
      <c r="I59" s="193">
        <v>1</v>
      </c>
      <c r="J59" s="193">
        <f t="shared" si="5"/>
        <v>191.82</v>
      </c>
    </row>
    <row r="60" s="160" customFormat="1" ht="24" customHeight="1" spans="1:10">
      <c r="A60" s="104"/>
      <c r="B60" s="113"/>
      <c r="C60" s="36" t="s">
        <v>159</v>
      </c>
      <c r="D60" s="170">
        <v>0</v>
      </c>
      <c r="E60" s="21">
        <v>0</v>
      </c>
      <c r="F60" s="193">
        <f t="shared" si="3"/>
        <v>0</v>
      </c>
      <c r="G60" s="195"/>
      <c r="H60" s="193">
        <f t="shared" si="4"/>
        <v>0</v>
      </c>
      <c r="I60" s="193"/>
      <c r="J60" s="193">
        <f t="shared" si="5"/>
        <v>0</v>
      </c>
    </row>
    <row r="61" s="160" customFormat="1" ht="24" customHeight="1" spans="1:10">
      <c r="A61" s="104"/>
      <c r="B61" s="113"/>
      <c r="C61" s="36" t="s">
        <v>161</v>
      </c>
      <c r="D61" s="170">
        <v>1456.9</v>
      </c>
      <c r="E61" s="21">
        <v>1256.62</v>
      </c>
      <c r="F61" s="193">
        <f t="shared" si="3"/>
        <v>200.28</v>
      </c>
      <c r="G61" s="195"/>
      <c r="H61" s="193">
        <f t="shared" si="4"/>
        <v>200.28</v>
      </c>
      <c r="I61" s="193"/>
      <c r="J61" s="193">
        <f t="shared" si="5"/>
        <v>200.28</v>
      </c>
    </row>
    <row r="62" s="160" customFormat="1" ht="24" customHeight="1" spans="1:10">
      <c r="A62" s="104"/>
      <c r="B62" s="114"/>
      <c r="C62" s="36" t="s">
        <v>163</v>
      </c>
      <c r="D62" s="170">
        <v>17.82</v>
      </c>
      <c r="E62" s="21">
        <v>27.28</v>
      </c>
      <c r="F62" s="193">
        <f t="shared" si="3"/>
        <v>-9.46</v>
      </c>
      <c r="G62" s="195"/>
      <c r="H62" s="193">
        <f t="shared" si="4"/>
        <v>-9.46</v>
      </c>
      <c r="I62" s="193">
        <v>1</v>
      </c>
      <c r="J62" s="193">
        <f t="shared" si="5"/>
        <v>-8.46</v>
      </c>
    </row>
    <row r="63" s="158" customFormat="1" ht="24" customHeight="1" spans="1:10">
      <c r="A63" s="104"/>
      <c r="B63" s="173" t="s">
        <v>166</v>
      </c>
      <c r="C63" s="176" t="s">
        <v>167</v>
      </c>
      <c r="D63" s="170">
        <v>100.72</v>
      </c>
      <c r="E63" s="21">
        <v>119.37</v>
      </c>
      <c r="F63" s="193">
        <f t="shared" si="3"/>
        <v>-18.65</v>
      </c>
      <c r="G63" s="195"/>
      <c r="H63" s="193">
        <f t="shared" si="4"/>
        <v>-18.65</v>
      </c>
      <c r="I63" s="193"/>
      <c r="J63" s="193">
        <f t="shared" si="5"/>
        <v>-18.65</v>
      </c>
    </row>
    <row r="64" s="160" customFormat="1" ht="24" customHeight="1" spans="1:10">
      <c r="A64" s="108"/>
      <c r="B64" s="188" t="s">
        <v>170</v>
      </c>
      <c r="C64" s="36" t="s">
        <v>171</v>
      </c>
      <c r="D64" s="170">
        <v>105.6</v>
      </c>
      <c r="E64" s="21">
        <v>86.65</v>
      </c>
      <c r="F64" s="193">
        <f t="shared" si="3"/>
        <v>18.95</v>
      </c>
      <c r="G64" s="195"/>
      <c r="H64" s="193">
        <f t="shared" si="4"/>
        <v>18.95</v>
      </c>
      <c r="I64" s="193">
        <v>1</v>
      </c>
      <c r="J64" s="193">
        <f t="shared" si="5"/>
        <v>19.95</v>
      </c>
    </row>
    <row r="65" s="160" customFormat="1" ht="24" customHeight="1" spans="1:10">
      <c r="A65" s="185" t="s">
        <v>174</v>
      </c>
      <c r="B65" s="87"/>
      <c r="C65" s="184" t="s">
        <v>175</v>
      </c>
      <c r="D65" s="178">
        <v>1606.49</v>
      </c>
      <c r="E65" s="21">
        <v>1540.29</v>
      </c>
      <c r="F65" s="193">
        <f t="shared" si="3"/>
        <v>66.2</v>
      </c>
      <c r="G65" s="195"/>
      <c r="H65" s="193">
        <f t="shared" si="4"/>
        <v>66.2</v>
      </c>
      <c r="I65" s="193">
        <v>11</v>
      </c>
      <c r="J65" s="193">
        <f t="shared" si="5"/>
        <v>77.2</v>
      </c>
    </row>
    <row r="66" s="161" customFormat="1" ht="24" customHeight="1" spans="1:10">
      <c r="A66" s="104"/>
      <c r="B66" s="189" t="s">
        <v>178</v>
      </c>
      <c r="C66" s="168" t="s">
        <v>179</v>
      </c>
      <c r="D66" s="178">
        <v>1420.98</v>
      </c>
      <c r="E66" s="21">
        <v>1337.97</v>
      </c>
      <c r="F66" s="193">
        <f t="shared" si="3"/>
        <v>83.01</v>
      </c>
      <c r="G66" s="195"/>
      <c r="H66" s="193">
        <f t="shared" si="4"/>
        <v>83.01</v>
      </c>
      <c r="I66" s="193">
        <v>10</v>
      </c>
      <c r="J66" s="193">
        <f t="shared" si="5"/>
        <v>93.01</v>
      </c>
    </row>
    <row r="67" s="160" customFormat="1" ht="24" customHeight="1" spans="1:10">
      <c r="A67" s="104"/>
      <c r="B67" s="113"/>
      <c r="C67" s="36" t="s">
        <v>181</v>
      </c>
      <c r="D67" s="170">
        <v>0</v>
      </c>
      <c r="E67" s="21">
        <v>0</v>
      </c>
      <c r="F67" s="193">
        <f t="shared" si="3"/>
        <v>0</v>
      </c>
      <c r="G67" s="195"/>
      <c r="H67" s="193">
        <f t="shared" si="4"/>
        <v>0</v>
      </c>
      <c r="I67" s="193">
        <v>1</v>
      </c>
      <c r="J67" s="193">
        <f t="shared" si="5"/>
        <v>1</v>
      </c>
    </row>
    <row r="68" s="160" customFormat="1" ht="24" customHeight="1" spans="1:10">
      <c r="A68" s="104"/>
      <c r="B68" s="113"/>
      <c r="C68" s="36" t="s">
        <v>183</v>
      </c>
      <c r="D68" s="170">
        <v>931.76</v>
      </c>
      <c r="E68" s="21">
        <v>823.15</v>
      </c>
      <c r="F68" s="193">
        <f t="shared" si="3"/>
        <v>108.61</v>
      </c>
      <c r="G68" s="195"/>
      <c r="H68" s="193">
        <f t="shared" si="4"/>
        <v>108.61</v>
      </c>
      <c r="I68" s="193">
        <v>6</v>
      </c>
      <c r="J68" s="193">
        <f t="shared" si="5"/>
        <v>114.61</v>
      </c>
    </row>
    <row r="69" s="160" customFormat="1" ht="24" customHeight="1" spans="1:10">
      <c r="A69" s="104"/>
      <c r="B69" s="113"/>
      <c r="C69" s="36" t="s">
        <v>185</v>
      </c>
      <c r="D69" s="170">
        <v>0</v>
      </c>
      <c r="E69" s="21">
        <v>0</v>
      </c>
      <c r="F69" s="193">
        <f t="shared" si="3"/>
        <v>0</v>
      </c>
      <c r="G69" s="195"/>
      <c r="H69" s="193">
        <f t="shared" si="4"/>
        <v>0</v>
      </c>
      <c r="I69" s="193"/>
      <c r="J69" s="193">
        <f t="shared" si="5"/>
        <v>0</v>
      </c>
    </row>
    <row r="70" s="160" customFormat="1" ht="24" customHeight="1" spans="1:10">
      <c r="A70" s="104"/>
      <c r="B70" s="113"/>
      <c r="C70" s="36" t="s">
        <v>187</v>
      </c>
      <c r="D70" s="170">
        <v>241.06</v>
      </c>
      <c r="E70" s="21">
        <v>238.63</v>
      </c>
      <c r="F70" s="193">
        <f t="shared" si="3"/>
        <v>2.43000000000001</v>
      </c>
      <c r="G70" s="195"/>
      <c r="H70" s="193">
        <f t="shared" si="4"/>
        <v>2.43000000000001</v>
      </c>
      <c r="I70" s="193">
        <v>2</v>
      </c>
      <c r="J70" s="193">
        <f t="shared" si="5"/>
        <v>4.43000000000001</v>
      </c>
    </row>
    <row r="71" s="160" customFormat="1" ht="24" customHeight="1" spans="1:10">
      <c r="A71" s="104"/>
      <c r="B71" s="114"/>
      <c r="C71" s="36" t="s">
        <v>189</v>
      </c>
      <c r="D71" s="170">
        <v>248.16</v>
      </c>
      <c r="E71" s="21">
        <v>276.19</v>
      </c>
      <c r="F71" s="193">
        <f t="shared" si="3"/>
        <v>-28.03</v>
      </c>
      <c r="G71" s="195"/>
      <c r="H71" s="193">
        <f t="shared" si="4"/>
        <v>-28.03</v>
      </c>
      <c r="I71" s="193">
        <v>1</v>
      </c>
      <c r="J71" s="193">
        <f t="shared" si="5"/>
        <v>-27.03</v>
      </c>
    </row>
    <row r="72" s="160" customFormat="1" ht="24" customHeight="1" spans="1:10">
      <c r="A72" s="108"/>
      <c r="B72" s="188" t="s">
        <v>192</v>
      </c>
      <c r="C72" s="36" t="s">
        <v>193</v>
      </c>
      <c r="D72" s="170">
        <v>185.51</v>
      </c>
      <c r="E72" s="21">
        <v>202.32</v>
      </c>
      <c r="F72" s="193">
        <f t="shared" si="3"/>
        <v>-16.81</v>
      </c>
      <c r="G72" s="195"/>
      <c r="H72" s="193">
        <f t="shared" si="4"/>
        <v>-16.81</v>
      </c>
      <c r="I72" s="193">
        <v>1</v>
      </c>
      <c r="J72" s="193">
        <f t="shared" si="5"/>
        <v>-15.81</v>
      </c>
    </row>
    <row r="73" s="160" customFormat="1" ht="24" customHeight="1" spans="1:10">
      <c r="A73" s="189" t="s">
        <v>196</v>
      </c>
      <c r="B73" s="87"/>
      <c r="C73" s="184" t="s">
        <v>197</v>
      </c>
      <c r="D73" s="178">
        <v>972.84</v>
      </c>
      <c r="E73" s="21">
        <v>1055.96</v>
      </c>
      <c r="F73" s="193">
        <f t="shared" ref="F73:F92" si="6">D73-E73</f>
        <v>-83.12</v>
      </c>
      <c r="G73" s="195"/>
      <c r="H73" s="193">
        <f t="shared" ref="H73:H99" si="7">F73-G73</f>
        <v>-83.12</v>
      </c>
      <c r="I73" s="193">
        <v>4</v>
      </c>
      <c r="J73" s="193">
        <f t="shared" ref="J73:J99" si="8">H73+I73</f>
        <v>-79.12</v>
      </c>
    </row>
    <row r="74" s="161" customFormat="1" ht="24" customHeight="1" spans="1:10">
      <c r="A74" s="113"/>
      <c r="B74" s="189" t="s">
        <v>200</v>
      </c>
      <c r="C74" s="168" t="s">
        <v>201</v>
      </c>
      <c r="D74" s="178">
        <v>972.84</v>
      </c>
      <c r="E74" s="21">
        <v>1055.96</v>
      </c>
      <c r="F74" s="193">
        <f t="shared" si="6"/>
        <v>-83.12</v>
      </c>
      <c r="G74" s="195"/>
      <c r="H74" s="193">
        <f t="shared" si="7"/>
        <v>-83.12</v>
      </c>
      <c r="I74" s="193">
        <v>4</v>
      </c>
      <c r="J74" s="193">
        <f t="shared" si="8"/>
        <v>-79.12</v>
      </c>
    </row>
    <row r="75" s="160" customFormat="1" ht="24" customHeight="1" spans="1:10">
      <c r="A75" s="113"/>
      <c r="B75" s="113"/>
      <c r="C75" s="36" t="s">
        <v>203</v>
      </c>
      <c r="D75" s="170">
        <v>701.32</v>
      </c>
      <c r="E75" s="21">
        <v>714.92</v>
      </c>
      <c r="F75" s="193">
        <f t="shared" si="6"/>
        <v>-13.5999999999999</v>
      </c>
      <c r="G75" s="195"/>
      <c r="H75" s="193">
        <f t="shared" si="7"/>
        <v>-13.5999999999999</v>
      </c>
      <c r="I75" s="193">
        <v>3</v>
      </c>
      <c r="J75" s="193">
        <f t="shared" si="8"/>
        <v>-10.5999999999999</v>
      </c>
    </row>
    <row r="76" s="160" customFormat="1" ht="24" customHeight="1" spans="1:10">
      <c r="A76" s="113"/>
      <c r="B76" s="113"/>
      <c r="C76" s="36" t="s">
        <v>205</v>
      </c>
      <c r="D76" s="170">
        <v>0</v>
      </c>
      <c r="E76" s="21">
        <v>0</v>
      </c>
      <c r="F76" s="193">
        <f t="shared" si="6"/>
        <v>0</v>
      </c>
      <c r="G76" s="195"/>
      <c r="H76" s="193">
        <f t="shared" si="7"/>
        <v>0</v>
      </c>
      <c r="I76" s="193"/>
      <c r="J76" s="193">
        <f t="shared" si="8"/>
        <v>0</v>
      </c>
    </row>
    <row r="77" s="160" customFormat="1" ht="24" customHeight="1" spans="1:10">
      <c r="A77" s="114"/>
      <c r="B77" s="114"/>
      <c r="C77" s="36" t="s">
        <v>207</v>
      </c>
      <c r="D77" s="170">
        <v>271.52</v>
      </c>
      <c r="E77" s="21">
        <v>341.04</v>
      </c>
      <c r="F77" s="193">
        <f t="shared" si="6"/>
        <v>-69.52</v>
      </c>
      <c r="G77" s="195"/>
      <c r="H77" s="193">
        <f t="shared" si="7"/>
        <v>-69.52</v>
      </c>
      <c r="I77" s="193">
        <v>1</v>
      </c>
      <c r="J77" s="193">
        <f t="shared" si="8"/>
        <v>-68.52</v>
      </c>
    </row>
    <row r="78" s="160" customFormat="1" ht="24" customHeight="1" spans="1:10">
      <c r="A78" s="185" t="s">
        <v>210</v>
      </c>
      <c r="B78" s="87"/>
      <c r="C78" s="184" t="s">
        <v>211</v>
      </c>
      <c r="D78" s="178">
        <v>1206.28</v>
      </c>
      <c r="E78" s="21">
        <v>1273.6</v>
      </c>
      <c r="F78" s="193">
        <f t="shared" si="6"/>
        <v>-67.3199999999999</v>
      </c>
      <c r="G78" s="195"/>
      <c r="H78" s="193">
        <f t="shared" si="7"/>
        <v>-67.3199999999999</v>
      </c>
      <c r="I78" s="193">
        <v>6</v>
      </c>
      <c r="J78" s="193">
        <f t="shared" si="8"/>
        <v>-61.3199999999999</v>
      </c>
    </row>
    <row r="79" s="160" customFormat="1" ht="24" customHeight="1" spans="1:10">
      <c r="A79" s="108"/>
      <c r="B79" s="36" t="s">
        <v>212</v>
      </c>
      <c r="C79" s="36" t="s">
        <v>213</v>
      </c>
      <c r="D79" s="170">
        <v>1187.11</v>
      </c>
      <c r="E79" s="21">
        <v>1248.32</v>
      </c>
      <c r="F79" s="193">
        <f t="shared" si="6"/>
        <v>-61.21</v>
      </c>
      <c r="G79" s="195"/>
      <c r="H79" s="193">
        <f t="shared" si="7"/>
        <v>-61.21</v>
      </c>
      <c r="I79" s="193">
        <v>6</v>
      </c>
      <c r="J79" s="193">
        <f t="shared" si="8"/>
        <v>-55.21</v>
      </c>
    </row>
    <row r="80" s="160" customFormat="1" ht="24" customHeight="1" spans="1:10">
      <c r="A80" s="108"/>
      <c r="B80" s="36" t="s">
        <v>214</v>
      </c>
      <c r="C80" s="36" t="s">
        <v>215</v>
      </c>
      <c r="D80" s="170">
        <v>19.17</v>
      </c>
      <c r="E80" s="21">
        <v>25.28</v>
      </c>
      <c r="F80" s="193">
        <f t="shared" si="6"/>
        <v>-6.11</v>
      </c>
      <c r="G80" s="195"/>
      <c r="H80" s="193">
        <f t="shared" si="7"/>
        <v>-6.11</v>
      </c>
      <c r="I80" s="193"/>
      <c r="J80" s="193">
        <f t="shared" si="8"/>
        <v>-6.11</v>
      </c>
    </row>
    <row r="81" s="160" customFormat="1" ht="24" customHeight="1" spans="1:10">
      <c r="A81" s="185" t="s">
        <v>218</v>
      </c>
      <c r="B81" s="87"/>
      <c r="C81" s="184" t="s">
        <v>219</v>
      </c>
      <c r="D81" s="178">
        <v>1030.57</v>
      </c>
      <c r="E81" s="21">
        <v>919.8</v>
      </c>
      <c r="F81" s="193">
        <f t="shared" si="6"/>
        <v>110.77</v>
      </c>
      <c r="G81" s="195"/>
      <c r="H81" s="193">
        <f t="shared" si="7"/>
        <v>110.77</v>
      </c>
      <c r="I81" s="193">
        <v>7</v>
      </c>
      <c r="J81" s="193">
        <f t="shared" si="8"/>
        <v>117.77</v>
      </c>
    </row>
    <row r="82" s="160" customFormat="1" ht="24" customHeight="1" spans="1:10">
      <c r="A82" s="104"/>
      <c r="B82" s="36" t="s">
        <v>222</v>
      </c>
      <c r="C82" s="36" t="s">
        <v>223</v>
      </c>
      <c r="D82" s="170">
        <v>553.79</v>
      </c>
      <c r="E82" s="21">
        <v>511.41</v>
      </c>
      <c r="F82" s="193">
        <f t="shared" si="6"/>
        <v>42.3799999999999</v>
      </c>
      <c r="G82" s="195"/>
      <c r="H82" s="193">
        <f t="shared" si="7"/>
        <v>42.3799999999999</v>
      </c>
      <c r="I82" s="193">
        <v>4</v>
      </c>
      <c r="J82" s="193">
        <f t="shared" si="8"/>
        <v>46.3799999999999</v>
      </c>
    </row>
    <row r="83" s="160" customFormat="1" ht="24" customHeight="1" spans="1:10">
      <c r="A83" s="104"/>
      <c r="B83" s="188" t="s">
        <v>226</v>
      </c>
      <c r="C83" s="36" t="s">
        <v>227</v>
      </c>
      <c r="D83" s="170">
        <v>308.14</v>
      </c>
      <c r="E83" s="21">
        <v>260.94</v>
      </c>
      <c r="F83" s="193">
        <f t="shared" si="6"/>
        <v>47.2</v>
      </c>
      <c r="G83" s="195"/>
      <c r="H83" s="193">
        <f t="shared" si="7"/>
        <v>47.2</v>
      </c>
      <c r="I83" s="193">
        <v>1</v>
      </c>
      <c r="J83" s="193">
        <f t="shared" si="8"/>
        <v>48.2</v>
      </c>
    </row>
    <row r="84" s="160" customFormat="1" ht="24" customHeight="1" spans="1:10">
      <c r="A84" s="104"/>
      <c r="B84" s="188" t="s">
        <v>230</v>
      </c>
      <c r="C84" s="36" t="s">
        <v>231</v>
      </c>
      <c r="D84" s="170">
        <v>141.84</v>
      </c>
      <c r="E84" s="21">
        <v>126.8</v>
      </c>
      <c r="F84" s="193">
        <f t="shared" si="6"/>
        <v>15.04</v>
      </c>
      <c r="G84" s="195"/>
      <c r="H84" s="193">
        <f t="shared" si="7"/>
        <v>15.04</v>
      </c>
      <c r="I84" s="193">
        <v>1</v>
      </c>
      <c r="J84" s="193">
        <f t="shared" si="8"/>
        <v>16.04</v>
      </c>
    </row>
    <row r="85" s="160" customFormat="1" ht="24" customHeight="1" spans="1:10">
      <c r="A85" s="104"/>
      <c r="B85" s="188" t="s">
        <v>307</v>
      </c>
      <c r="C85" s="36" t="s">
        <v>235</v>
      </c>
      <c r="D85" s="170">
        <v>0</v>
      </c>
      <c r="E85" s="21">
        <v>0</v>
      </c>
      <c r="F85" s="193">
        <f t="shared" si="6"/>
        <v>0</v>
      </c>
      <c r="G85" s="195"/>
      <c r="H85" s="193">
        <f t="shared" si="7"/>
        <v>0</v>
      </c>
      <c r="I85" s="193">
        <v>1</v>
      </c>
      <c r="J85" s="193">
        <f t="shared" si="8"/>
        <v>1</v>
      </c>
    </row>
    <row r="86" s="160" customFormat="1" ht="24" customHeight="1" spans="1:10">
      <c r="A86" s="108"/>
      <c r="B86" s="188" t="s">
        <v>308</v>
      </c>
      <c r="C86" s="36" t="s">
        <v>309</v>
      </c>
      <c r="D86" s="170">
        <v>26.8</v>
      </c>
      <c r="E86" s="21">
        <v>20.65</v>
      </c>
      <c r="F86" s="193">
        <f t="shared" si="6"/>
        <v>6.15</v>
      </c>
      <c r="G86" s="195"/>
      <c r="H86" s="193">
        <f t="shared" si="7"/>
        <v>6.15</v>
      </c>
      <c r="I86" s="193"/>
      <c r="J86" s="193">
        <f t="shared" si="8"/>
        <v>6.15</v>
      </c>
    </row>
    <row r="87" s="160" customFormat="1" ht="24" customHeight="1" spans="1:10">
      <c r="A87" s="185" t="s">
        <v>238</v>
      </c>
      <c r="B87" s="87"/>
      <c r="C87" s="184" t="s">
        <v>239</v>
      </c>
      <c r="D87" s="178">
        <v>642.31</v>
      </c>
      <c r="E87" s="21">
        <v>577.29</v>
      </c>
      <c r="F87" s="193">
        <f t="shared" si="6"/>
        <v>65.02</v>
      </c>
      <c r="G87" s="195"/>
      <c r="H87" s="193">
        <f t="shared" si="7"/>
        <v>65.02</v>
      </c>
      <c r="I87" s="193">
        <v>5</v>
      </c>
      <c r="J87" s="193">
        <f t="shared" si="8"/>
        <v>70.02</v>
      </c>
    </row>
    <row r="88" s="160" customFormat="1" ht="24" customHeight="1" spans="1:10">
      <c r="A88" s="104"/>
      <c r="B88" s="36" t="s">
        <v>242</v>
      </c>
      <c r="C88" s="36" t="s">
        <v>243</v>
      </c>
      <c r="D88" s="170">
        <v>616.44</v>
      </c>
      <c r="E88" s="21">
        <v>540.5</v>
      </c>
      <c r="F88" s="193">
        <f t="shared" si="6"/>
        <v>75.9400000000001</v>
      </c>
      <c r="G88" s="195"/>
      <c r="H88" s="193">
        <f t="shared" si="7"/>
        <v>75.9400000000001</v>
      </c>
      <c r="I88" s="193">
        <v>5</v>
      </c>
      <c r="J88" s="193">
        <f t="shared" si="8"/>
        <v>80.9400000000001</v>
      </c>
    </row>
    <row r="89" s="160" customFormat="1" ht="24" customHeight="1" spans="1:10">
      <c r="A89" s="108"/>
      <c r="B89" s="36" t="s">
        <v>246</v>
      </c>
      <c r="C89" s="36" t="s">
        <v>247</v>
      </c>
      <c r="D89" s="170">
        <v>25.87</v>
      </c>
      <c r="E89" s="21">
        <v>36.79</v>
      </c>
      <c r="F89" s="193">
        <f t="shared" si="6"/>
        <v>-10.92</v>
      </c>
      <c r="G89" s="195"/>
      <c r="H89" s="193">
        <f t="shared" si="7"/>
        <v>-10.92</v>
      </c>
      <c r="I89" s="193"/>
      <c r="J89" s="193">
        <f t="shared" si="8"/>
        <v>-10.92</v>
      </c>
    </row>
    <row r="90" s="160" customFormat="1" ht="24" customHeight="1" spans="1:10">
      <c r="A90" s="185" t="s">
        <v>250</v>
      </c>
      <c r="B90" s="87"/>
      <c r="C90" s="184" t="s">
        <v>251</v>
      </c>
      <c r="D90" s="178">
        <v>920.98</v>
      </c>
      <c r="E90" s="21">
        <v>662.43</v>
      </c>
      <c r="F90" s="193">
        <f t="shared" si="6"/>
        <v>258.55</v>
      </c>
      <c r="G90" s="195"/>
      <c r="H90" s="193">
        <f t="shared" si="7"/>
        <v>258.55</v>
      </c>
      <c r="I90" s="193">
        <v>5</v>
      </c>
      <c r="J90" s="193">
        <f t="shared" si="8"/>
        <v>263.55</v>
      </c>
    </row>
    <row r="91" s="160" customFormat="1" ht="24" customHeight="1" spans="1:10">
      <c r="A91" s="108"/>
      <c r="B91" s="36" t="s">
        <v>254</v>
      </c>
      <c r="C91" s="36" t="s">
        <v>255</v>
      </c>
      <c r="D91" s="170">
        <v>920.98</v>
      </c>
      <c r="E91" s="21">
        <v>662.43</v>
      </c>
      <c r="F91" s="193">
        <f t="shared" si="6"/>
        <v>258.55</v>
      </c>
      <c r="G91" s="195"/>
      <c r="H91" s="193">
        <f t="shared" si="7"/>
        <v>258.55</v>
      </c>
      <c r="I91" s="193">
        <v>5</v>
      </c>
      <c r="J91" s="193">
        <f t="shared" si="8"/>
        <v>263.55</v>
      </c>
    </row>
    <row r="92" s="160" customFormat="1" ht="24" customHeight="1" spans="1:10">
      <c r="A92" s="185" t="s">
        <v>258</v>
      </c>
      <c r="B92" s="87"/>
      <c r="C92" s="184" t="s">
        <v>259</v>
      </c>
      <c r="D92" s="178">
        <v>643.72</v>
      </c>
      <c r="E92" s="21">
        <v>681.38</v>
      </c>
      <c r="F92" s="193">
        <f t="shared" si="6"/>
        <v>-37.66</v>
      </c>
      <c r="G92" s="195"/>
      <c r="H92" s="193">
        <f t="shared" si="7"/>
        <v>-37.66</v>
      </c>
      <c r="I92" s="193">
        <v>2</v>
      </c>
      <c r="J92" s="193">
        <f t="shared" si="8"/>
        <v>-35.66</v>
      </c>
    </row>
    <row r="93" s="161" customFormat="1" ht="24" customHeight="1" spans="1:10">
      <c r="A93" s="104"/>
      <c r="B93" s="189" t="s">
        <v>262</v>
      </c>
      <c r="C93" s="168" t="s">
        <v>263</v>
      </c>
      <c r="D93" s="178">
        <v>643.72</v>
      </c>
      <c r="E93" s="21">
        <v>681.38</v>
      </c>
      <c r="F93" s="193">
        <f t="shared" ref="F93:F99" si="9">D93-E93</f>
        <v>-37.66</v>
      </c>
      <c r="G93" s="195"/>
      <c r="H93" s="193">
        <f t="shared" si="7"/>
        <v>-37.66</v>
      </c>
      <c r="I93" s="193">
        <v>2</v>
      </c>
      <c r="J93" s="193">
        <f t="shared" si="8"/>
        <v>-35.66</v>
      </c>
    </row>
    <row r="94" s="160" customFormat="1" ht="24" customHeight="1" spans="1:10">
      <c r="A94" s="104"/>
      <c r="B94" s="113"/>
      <c r="C94" s="36" t="s">
        <v>265</v>
      </c>
      <c r="D94" s="170">
        <v>535.4</v>
      </c>
      <c r="E94" s="21">
        <v>571.3</v>
      </c>
      <c r="F94" s="193">
        <f t="shared" si="9"/>
        <v>-35.9</v>
      </c>
      <c r="G94" s="195"/>
      <c r="H94" s="193">
        <f t="shared" si="7"/>
        <v>-35.9</v>
      </c>
      <c r="I94" s="193">
        <v>2</v>
      </c>
      <c r="J94" s="193">
        <f t="shared" si="8"/>
        <v>-33.9</v>
      </c>
    </row>
    <row r="95" s="160" customFormat="1" ht="24" customHeight="1" spans="1:10">
      <c r="A95" s="104"/>
      <c r="B95" s="113"/>
      <c r="C95" s="36" t="s">
        <v>267</v>
      </c>
      <c r="D95" s="170">
        <v>108.32</v>
      </c>
      <c r="E95" s="21">
        <v>110.08</v>
      </c>
      <c r="F95" s="193">
        <f t="shared" si="9"/>
        <v>-1.76000000000001</v>
      </c>
      <c r="G95" s="195"/>
      <c r="H95" s="193">
        <f t="shared" si="7"/>
        <v>-1.76000000000001</v>
      </c>
      <c r="I95" s="193"/>
      <c r="J95" s="193">
        <f t="shared" si="8"/>
        <v>-1.76000000000001</v>
      </c>
    </row>
    <row r="96" s="160" customFormat="1" ht="24" customHeight="1" spans="1:10">
      <c r="A96" s="108"/>
      <c r="B96" s="114"/>
      <c r="C96" s="36" t="s">
        <v>269</v>
      </c>
      <c r="D96" s="170">
        <v>0</v>
      </c>
      <c r="E96" s="21">
        <v>0</v>
      </c>
      <c r="F96" s="193">
        <f t="shared" si="9"/>
        <v>0</v>
      </c>
      <c r="G96" s="195"/>
      <c r="H96" s="193">
        <f t="shared" si="7"/>
        <v>0</v>
      </c>
      <c r="I96" s="193"/>
      <c r="J96" s="193">
        <f t="shared" si="8"/>
        <v>0</v>
      </c>
    </row>
    <row r="97" s="160" customFormat="1" ht="24" customHeight="1" spans="1:10">
      <c r="A97" s="185" t="s">
        <v>272</v>
      </c>
      <c r="B97" s="87"/>
      <c r="C97" s="184" t="s">
        <v>273</v>
      </c>
      <c r="D97" s="178">
        <v>347.64</v>
      </c>
      <c r="E97" s="21">
        <v>358.85</v>
      </c>
      <c r="F97" s="193">
        <f t="shared" si="9"/>
        <v>-11.21</v>
      </c>
      <c r="G97" s="195"/>
      <c r="H97" s="193">
        <f t="shared" si="7"/>
        <v>-11.21</v>
      </c>
      <c r="I97" s="193">
        <v>3</v>
      </c>
      <c r="J97" s="193">
        <f t="shared" si="8"/>
        <v>-8.21000000000004</v>
      </c>
    </row>
    <row r="98" s="160" customFormat="1" ht="24" customHeight="1" spans="1:10">
      <c r="A98" s="104"/>
      <c r="B98" s="36" t="s">
        <v>276</v>
      </c>
      <c r="C98" s="36" t="s">
        <v>277</v>
      </c>
      <c r="D98" s="170">
        <v>297.95</v>
      </c>
      <c r="E98" s="21">
        <v>303.85</v>
      </c>
      <c r="F98" s="193">
        <f t="shared" si="9"/>
        <v>-5.90000000000003</v>
      </c>
      <c r="G98" s="195"/>
      <c r="H98" s="193">
        <f t="shared" si="7"/>
        <v>-5.90000000000003</v>
      </c>
      <c r="I98" s="193">
        <v>2</v>
      </c>
      <c r="J98" s="193">
        <f t="shared" si="8"/>
        <v>-3.90000000000003</v>
      </c>
    </row>
    <row r="99" s="160" customFormat="1" ht="24" customHeight="1" spans="1:10">
      <c r="A99" s="108"/>
      <c r="B99" s="36" t="s">
        <v>280</v>
      </c>
      <c r="C99" s="36" t="s">
        <v>281</v>
      </c>
      <c r="D99" s="170">
        <v>49.69</v>
      </c>
      <c r="E99" s="21">
        <v>55</v>
      </c>
      <c r="F99" s="193">
        <f t="shared" si="9"/>
        <v>-5.31</v>
      </c>
      <c r="G99" s="195"/>
      <c r="H99" s="193">
        <f t="shared" si="7"/>
        <v>-5.31</v>
      </c>
      <c r="I99" s="193">
        <v>1</v>
      </c>
      <c r="J99" s="193">
        <f t="shared" si="8"/>
        <v>-4.31</v>
      </c>
    </row>
  </sheetData>
  <mergeCells count="37">
    <mergeCell ref="A2:J2"/>
    <mergeCell ref="A3:J3"/>
    <mergeCell ref="A4:H4"/>
    <mergeCell ref="F5:H5"/>
    <mergeCell ref="B8:C8"/>
    <mergeCell ref="B9:C9"/>
    <mergeCell ref="B11:C11"/>
    <mergeCell ref="A5:A6"/>
    <mergeCell ref="A12:A17"/>
    <mergeCell ref="A19:A29"/>
    <mergeCell ref="A30:A34"/>
    <mergeCell ref="A35:A41"/>
    <mergeCell ref="A42:A46"/>
    <mergeCell ref="A47:A50"/>
    <mergeCell ref="A51:A57"/>
    <mergeCell ref="A58:A64"/>
    <mergeCell ref="A65:A72"/>
    <mergeCell ref="A73:A77"/>
    <mergeCell ref="A78:A80"/>
    <mergeCell ref="A81:A86"/>
    <mergeCell ref="A87:A89"/>
    <mergeCell ref="A90:A91"/>
    <mergeCell ref="A92:A96"/>
    <mergeCell ref="A97:A99"/>
    <mergeCell ref="B5:B6"/>
    <mergeCell ref="B13:B16"/>
    <mergeCell ref="B20:B29"/>
    <mergeCell ref="B30:B33"/>
    <mergeCell ref="B36:B41"/>
    <mergeCell ref="B43:B45"/>
    <mergeCell ref="B59:B62"/>
    <mergeCell ref="B66:B71"/>
    <mergeCell ref="B74:B77"/>
    <mergeCell ref="B93:B96"/>
    <mergeCell ref="C5:C6"/>
    <mergeCell ref="I4:I5"/>
    <mergeCell ref="J4:J6"/>
  </mergeCells>
  <printOptions horizontalCentered="1"/>
  <pageMargins left="0.700694444444445" right="0.700694444444445" top="0.554861111111111" bottom="0.554861111111111" header="0.298611111111111" footer="0.298611111111111"/>
  <pageSetup paperSize="8" fitToHeight="0" orientation="landscape" horizontalDpi="600"/>
  <headerFooter>
    <oddFooter>&amp;C&amp;P</oddFooter>
  </headerFooter>
  <rowBreaks count="4" manualBreakCount="4">
    <brk id="24" max="16383" man="1"/>
    <brk id="50" max="16383" man="1"/>
    <brk id="76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6"/>
  <sheetViews>
    <sheetView zoomScale="90" zoomScaleNormal="90" topLeftCell="B1" workbookViewId="0">
      <pane ySplit="9" topLeftCell="A10" activePane="bottomLeft" state="frozen"/>
      <selection/>
      <selection pane="bottomLeft" activeCell="I12" sqref="I12"/>
    </sheetView>
  </sheetViews>
  <sheetFormatPr defaultColWidth="9" defaultRowHeight="13.5"/>
  <cols>
    <col min="1" max="1" width="9.5" style="51" customWidth="1"/>
    <col min="2" max="2" width="22.3833333333333" style="51" customWidth="1"/>
    <col min="3" max="3" width="43.3833333333333" style="51" customWidth="1"/>
    <col min="4" max="4" width="10.5" style="52" customWidth="1"/>
    <col min="5" max="7" width="9.5" style="53" customWidth="1"/>
    <col min="8" max="8" width="9.63333333333333" style="53" customWidth="1"/>
    <col min="9" max="9" width="10.65" style="53" customWidth="1"/>
    <col min="10" max="10" width="12.175" style="53" customWidth="1"/>
    <col min="11" max="11" width="12.3916666666667" style="54" customWidth="1"/>
    <col min="12" max="12" width="10.6333333333333" style="53" customWidth="1"/>
    <col min="13" max="13" width="11.9416666666667" style="53" customWidth="1"/>
    <col min="14" max="14" width="12.8166666666667" style="55" customWidth="1"/>
    <col min="15" max="15" width="13.1666666666667" style="56" customWidth="1"/>
    <col min="16" max="16" width="19.4416666666667" style="57" customWidth="1"/>
    <col min="17" max="17" width="9" style="51" hidden="1" customWidth="1"/>
    <col min="18" max="16384" width="9" style="51"/>
  </cols>
  <sheetData>
    <row r="1" ht="18.75" spans="1:16">
      <c r="A1" s="58" t="s">
        <v>310</v>
      </c>
      <c r="B1" s="4"/>
      <c r="C1" s="5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4" spans="1:16">
      <c r="A2" s="6" t="s">
        <v>311</v>
      </c>
      <c r="B2" s="7"/>
      <c r="C2" s="7"/>
      <c r="D2" s="60"/>
      <c r="E2" s="7"/>
      <c r="F2" s="7"/>
      <c r="G2" s="7"/>
      <c r="H2" s="7"/>
      <c r="I2" s="7"/>
      <c r="J2" s="7"/>
      <c r="K2" s="60"/>
      <c r="L2" s="7"/>
      <c r="M2" s="7"/>
      <c r="N2" s="7"/>
      <c r="O2" s="7"/>
      <c r="P2" s="7"/>
    </row>
    <row r="3" ht="18" customHeight="1" spans="1:16">
      <c r="A3" s="61" t="s">
        <v>284</v>
      </c>
      <c r="B3" s="8"/>
      <c r="C3" s="8"/>
      <c r="D3" s="62"/>
      <c r="E3" s="8"/>
      <c r="F3" s="8"/>
      <c r="G3" s="8"/>
      <c r="H3" s="8"/>
      <c r="I3" s="8"/>
      <c r="J3" s="8"/>
      <c r="K3" s="38"/>
      <c r="L3" s="8"/>
      <c r="M3" s="8"/>
      <c r="N3" s="8"/>
      <c r="O3" s="38"/>
      <c r="P3" s="8"/>
    </row>
    <row r="4" ht="32" customHeight="1" spans="1:16">
      <c r="A4" s="63" t="s">
        <v>10</v>
      </c>
      <c r="B4" s="63" t="s">
        <v>4</v>
      </c>
      <c r="C4" s="63" t="s">
        <v>12</v>
      </c>
      <c r="D4" s="64" t="s">
        <v>312</v>
      </c>
      <c r="E4" s="115"/>
      <c r="F4" s="115"/>
      <c r="G4" s="115"/>
      <c r="H4" s="115"/>
      <c r="I4" s="115"/>
      <c r="J4" s="115"/>
      <c r="K4" s="121"/>
      <c r="L4" s="115"/>
      <c r="M4" s="115"/>
      <c r="N4" s="115"/>
      <c r="O4" s="129"/>
      <c r="P4" s="130" t="s">
        <v>313</v>
      </c>
    </row>
    <row r="5" ht="37" customHeight="1" spans="1:16">
      <c r="A5" s="36"/>
      <c r="B5" s="36"/>
      <c r="C5" s="36"/>
      <c r="D5" s="65" t="s">
        <v>314</v>
      </c>
      <c r="E5" s="116"/>
      <c r="F5" s="116"/>
      <c r="G5" s="116"/>
      <c r="H5" s="117"/>
      <c r="I5" s="122" t="s">
        <v>315</v>
      </c>
      <c r="J5" s="123"/>
      <c r="K5" s="123"/>
      <c r="L5" s="123"/>
      <c r="M5" s="123"/>
      <c r="N5" s="123"/>
      <c r="O5" s="131" t="s">
        <v>316</v>
      </c>
      <c r="P5" s="132"/>
    </row>
    <row r="6" ht="46" customHeight="1" spans="1:16">
      <c r="A6" s="36"/>
      <c r="B6" s="36"/>
      <c r="C6" s="36"/>
      <c r="D6" s="66" t="s">
        <v>293</v>
      </c>
      <c r="E6" s="118" t="s">
        <v>317</v>
      </c>
      <c r="F6" s="118" t="s">
        <v>318</v>
      </c>
      <c r="G6" s="118" t="s">
        <v>319</v>
      </c>
      <c r="H6" s="118" t="s">
        <v>320</v>
      </c>
      <c r="I6" s="124" t="s">
        <v>293</v>
      </c>
      <c r="J6" s="124" t="s">
        <v>321</v>
      </c>
      <c r="K6" s="125" t="s">
        <v>322</v>
      </c>
      <c r="L6" s="122"/>
      <c r="M6" s="133"/>
      <c r="N6" s="134" t="s">
        <v>323</v>
      </c>
      <c r="O6" s="135"/>
      <c r="P6" s="136"/>
    </row>
    <row r="7" ht="46" customHeight="1" spans="1:16">
      <c r="A7" s="36"/>
      <c r="B7" s="36"/>
      <c r="C7" s="36"/>
      <c r="D7" s="67"/>
      <c r="E7" s="119"/>
      <c r="F7" s="119"/>
      <c r="G7" s="119"/>
      <c r="H7" s="119"/>
      <c r="I7" s="126"/>
      <c r="J7" s="127"/>
      <c r="K7" s="43" t="s">
        <v>324</v>
      </c>
      <c r="L7" s="128" t="s">
        <v>325</v>
      </c>
      <c r="M7" s="128" t="s">
        <v>326</v>
      </c>
      <c r="N7" s="137"/>
      <c r="O7" s="135"/>
      <c r="P7" s="136"/>
    </row>
    <row r="8" s="51" customFormat="1" ht="36" customHeight="1" spans="1:16">
      <c r="A8" s="36"/>
      <c r="B8" s="68" t="s">
        <v>297</v>
      </c>
      <c r="C8" s="69"/>
      <c r="D8" s="70" t="s">
        <v>327</v>
      </c>
      <c r="E8" s="70">
        <v>2</v>
      </c>
      <c r="F8" s="70">
        <v>3</v>
      </c>
      <c r="G8" s="70">
        <v>4</v>
      </c>
      <c r="H8" s="70">
        <v>5</v>
      </c>
      <c r="I8" s="70" t="s">
        <v>328</v>
      </c>
      <c r="J8" s="36">
        <v>7</v>
      </c>
      <c r="K8" s="36">
        <v>8</v>
      </c>
      <c r="L8" s="36">
        <v>9</v>
      </c>
      <c r="M8" s="36" t="s">
        <v>329</v>
      </c>
      <c r="N8" s="70">
        <v>11</v>
      </c>
      <c r="O8" s="70" t="s">
        <v>330</v>
      </c>
      <c r="P8" s="30"/>
    </row>
    <row r="9" ht="37" customHeight="1" spans="1:17">
      <c r="A9" s="71"/>
      <c r="B9" s="72" t="s">
        <v>331</v>
      </c>
      <c r="C9" s="73"/>
      <c r="D9" s="74">
        <f t="shared" ref="D9:D72" si="0">+E9+F9+G9+H9</f>
        <v>24904.27</v>
      </c>
      <c r="E9" s="81">
        <f t="shared" ref="E9:H9" si="1">+E10+E16</f>
        <v>4181.21999999999</v>
      </c>
      <c r="F9" s="81">
        <f t="shared" si="1"/>
        <v>8550.46</v>
      </c>
      <c r="G9" s="81">
        <f t="shared" si="1"/>
        <v>4731.19</v>
      </c>
      <c r="H9" s="81">
        <f t="shared" si="1"/>
        <v>7441.4</v>
      </c>
      <c r="I9" s="74">
        <f>J9+M9+N9</f>
        <v>23608.63</v>
      </c>
      <c r="J9" s="81">
        <v>16484</v>
      </c>
      <c r="K9" s="81">
        <v>5065.22</v>
      </c>
      <c r="L9" s="81">
        <v>1846.29</v>
      </c>
      <c r="M9" s="81">
        <v>3218.93</v>
      </c>
      <c r="N9" s="81">
        <v>3905.7</v>
      </c>
      <c r="O9" s="74">
        <f t="shared" ref="O9:O72" si="2">D9-I9</f>
        <v>1295.64</v>
      </c>
      <c r="P9" s="138"/>
      <c r="Q9" s="51">
        <f>+K9-L9-M9</f>
        <v>0</v>
      </c>
    </row>
    <row r="10" ht="24" customHeight="1" spans="1:17">
      <c r="A10" s="75" t="s">
        <v>21</v>
      </c>
      <c r="B10" s="76" t="s">
        <v>22</v>
      </c>
      <c r="C10" s="77" t="s">
        <v>28</v>
      </c>
      <c r="D10" s="74">
        <f t="shared" si="0"/>
        <v>11944.97</v>
      </c>
      <c r="E10" s="81">
        <f t="shared" ref="E10:H10" si="3">+E11+E12+E13+E14+E15</f>
        <v>516.099999999997</v>
      </c>
      <c r="F10" s="81">
        <f t="shared" si="3"/>
        <v>4430.09</v>
      </c>
      <c r="G10" s="81">
        <f t="shared" si="3"/>
        <v>1839.9</v>
      </c>
      <c r="H10" s="81">
        <f t="shared" si="3"/>
        <v>5158.88</v>
      </c>
      <c r="I10" s="74">
        <f t="shared" ref="I10:I41" si="4">J10+M10+N10</f>
        <v>11060.37</v>
      </c>
      <c r="J10" s="81">
        <v>6090</v>
      </c>
      <c r="K10" s="81">
        <v>4818.73</v>
      </c>
      <c r="L10" s="81">
        <v>1818.56</v>
      </c>
      <c r="M10" s="81">
        <v>3000.17</v>
      </c>
      <c r="N10" s="81">
        <v>1970.2</v>
      </c>
      <c r="O10" s="74">
        <f t="shared" si="2"/>
        <v>884.599999999999</v>
      </c>
      <c r="P10" s="139"/>
      <c r="Q10" s="51">
        <f>+K10-[3]附件1!$F$10</f>
        <v>0</v>
      </c>
    </row>
    <row r="11" ht="24" customHeight="1" spans="1:16">
      <c r="A11" s="78"/>
      <c r="B11" s="79"/>
      <c r="C11" s="80" t="s">
        <v>20</v>
      </c>
      <c r="D11" s="81">
        <f t="shared" si="0"/>
        <v>8725.15</v>
      </c>
      <c r="E11" s="81">
        <v>0</v>
      </c>
      <c r="F11" s="81">
        <f>+'[2]23年上半年再担保费'!M66</f>
        <v>3925.18</v>
      </c>
      <c r="G11" s="120">
        <v>0</v>
      </c>
      <c r="H11" s="120">
        <f>+'[2]23年下半年再担保费'!M68</f>
        <v>4799.97</v>
      </c>
      <c r="I11" s="81">
        <f t="shared" si="4"/>
        <v>7455.88</v>
      </c>
      <c r="J11" s="120">
        <v>4855</v>
      </c>
      <c r="K11" s="120">
        <v>2881.46</v>
      </c>
      <c r="L11" s="120">
        <v>1804.08</v>
      </c>
      <c r="M11" s="81">
        <v>1077.38</v>
      </c>
      <c r="N11" s="81">
        <v>1523.5</v>
      </c>
      <c r="O11" s="74">
        <f t="shared" si="2"/>
        <v>1269.27</v>
      </c>
      <c r="P11" s="140"/>
    </row>
    <row r="12" ht="63" customHeight="1" spans="1:16">
      <c r="A12" s="78"/>
      <c r="B12" s="79"/>
      <c r="C12" s="80" t="s">
        <v>31</v>
      </c>
      <c r="D12" s="81">
        <f t="shared" si="0"/>
        <v>3083.86</v>
      </c>
      <c r="E12" s="81">
        <f>+VLOOKUP(C12,'[2]1-3月'!$B$5:$Q$49,15,FALSE)</f>
        <v>516.099999999997</v>
      </c>
      <c r="F12" s="81">
        <f>+VLOOKUP(C12,'[2]4-6月'!$B$5:$T$48,18,FALSE)</f>
        <v>467.4</v>
      </c>
      <c r="G12" s="81">
        <f>+VLOOKUP(C12,'[2]7-9月'!$B$5:$C$51,2,FALSE)+'[2]银担普惠-分险服务费'!D19</f>
        <v>1796.02</v>
      </c>
      <c r="H12" s="81">
        <f>+VLOOKUP(C12,'[2]10-12月'!$B$4:$T$48,18,FALSE)+153.03</f>
        <v>304.34</v>
      </c>
      <c r="I12" s="81">
        <f t="shared" si="4"/>
        <v>3545.73</v>
      </c>
      <c r="J12" s="120">
        <v>1235</v>
      </c>
      <c r="K12" s="120">
        <v>1937.27</v>
      </c>
      <c r="L12" s="120">
        <v>14.48</v>
      </c>
      <c r="M12" s="81">
        <v>1922.79</v>
      </c>
      <c r="N12" s="81">
        <v>387.94</v>
      </c>
      <c r="O12" s="74">
        <f t="shared" si="2"/>
        <v>-461.87</v>
      </c>
      <c r="P12" s="141" t="s">
        <v>332</v>
      </c>
    </row>
    <row r="13" ht="24" customHeight="1" spans="1:16">
      <c r="A13" s="78"/>
      <c r="B13" s="79"/>
      <c r="C13" s="80" t="s">
        <v>33</v>
      </c>
      <c r="D13" s="81">
        <f t="shared" si="0"/>
        <v>0</v>
      </c>
      <c r="E13" s="81">
        <v>0</v>
      </c>
      <c r="F13" s="81">
        <v>0</v>
      </c>
      <c r="G13" s="81">
        <v>0</v>
      </c>
      <c r="H13" s="81">
        <v>0</v>
      </c>
      <c r="I13" s="81">
        <f t="shared" si="4"/>
        <v>0</v>
      </c>
      <c r="J13" s="120">
        <v>0</v>
      </c>
      <c r="K13" s="120">
        <v>0</v>
      </c>
      <c r="L13" s="120">
        <v>0</v>
      </c>
      <c r="M13" s="81">
        <v>0</v>
      </c>
      <c r="N13" s="81">
        <v>0</v>
      </c>
      <c r="O13" s="74">
        <f t="shared" si="2"/>
        <v>0</v>
      </c>
      <c r="P13" s="142"/>
    </row>
    <row r="14" ht="40" customHeight="1" spans="1:16">
      <c r="A14" s="78"/>
      <c r="B14" s="82"/>
      <c r="C14" s="80" t="s">
        <v>301</v>
      </c>
      <c r="D14" s="81">
        <f t="shared" si="0"/>
        <v>3</v>
      </c>
      <c r="E14" s="81">
        <v>0</v>
      </c>
      <c r="F14" s="81">
        <v>0</v>
      </c>
      <c r="G14" s="81">
        <v>0</v>
      </c>
      <c r="H14" s="81">
        <f>+'[2]10-12月'!S48</f>
        <v>3</v>
      </c>
      <c r="I14" s="81">
        <f t="shared" si="4"/>
        <v>0</v>
      </c>
      <c r="J14" s="120">
        <v>0</v>
      </c>
      <c r="K14" s="120">
        <v>0</v>
      </c>
      <c r="L14" s="120">
        <v>0</v>
      </c>
      <c r="M14" s="81">
        <v>0</v>
      </c>
      <c r="N14" s="81">
        <v>0</v>
      </c>
      <c r="O14" s="74">
        <f t="shared" si="2"/>
        <v>3</v>
      </c>
      <c r="P14" s="143" t="s">
        <v>333</v>
      </c>
    </row>
    <row r="15" ht="32" customHeight="1" spans="1:16">
      <c r="A15" s="78"/>
      <c r="B15" s="83" t="s">
        <v>302</v>
      </c>
      <c r="C15" s="80" t="s">
        <v>302</v>
      </c>
      <c r="D15" s="81">
        <f t="shared" si="0"/>
        <v>132.96</v>
      </c>
      <c r="E15" s="81">
        <v>0</v>
      </c>
      <c r="F15" s="81">
        <f>+'[2]4-6月农担'!V5</f>
        <v>37.51</v>
      </c>
      <c r="G15" s="81">
        <f>+VLOOKUP(C15,'[2]7-9月'!$B$5:$C$51,2,FALSE)</f>
        <v>43.88</v>
      </c>
      <c r="H15" s="81">
        <f>+VLOOKUP(C15,'[2]10-12月'!$B$4:$T$48,18,FALSE)</f>
        <v>51.57</v>
      </c>
      <c r="I15" s="81">
        <f t="shared" si="4"/>
        <v>58.76</v>
      </c>
      <c r="J15" s="120">
        <v>0</v>
      </c>
      <c r="K15" s="120">
        <v>0</v>
      </c>
      <c r="L15" s="120">
        <v>0</v>
      </c>
      <c r="M15" s="81">
        <v>0</v>
      </c>
      <c r="N15" s="81">
        <v>58.76</v>
      </c>
      <c r="O15" s="74">
        <f t="shared" si="2"/>
        <v>74.2</v>
      </c>
      <c r="P15" s="144"/>
    </row>
    <row r="16" ht="24" customHeight="1" spans="1:16">
      <c r="A16" s="84"/>
      <c r="B16" s="85"/>
      <c r="C16" s="77" t="s">
        <v>35</v>
      </c>
      <c r="D16" s="74">
        <f t="shared" si="0"/>
        <v>12959.3</v>
      </c>
      <c r="E16" s="81">
        <f t="shared" ref="E16:H16" si="5">+E17+E32+E39+E44+E48+E55+E62+E70+E75+E78+E84+E87+E89+E94</f>
        <v>3665.12</v>
      </c>
      <c r="F16" s="81">
        <f t="shared" si="5"/>
        <v>4120.37</v>
      </c>
      <c r="G16" s="81">
        <f t="shared" si="5"/>
        <v>2891.29</v>
      </c>
      <c r="H16" s="81">
        <f t="shared" si="5"/>
        <v>2282.52</v>
      </c>
      <c r="I16" s="74">
        <f t="shared" si="4"/>
        <v>12548.26</v>
      </c>
      <c r="J16" s="120">
        <v>10394</v>
      </c>
      <c r="K16" s="120">
        <v>246.49</v>
      </c>
      <c r="L16" s="120">
        <v>27.73</v>
      </c>
      <c r="M16" s="81">
        <v>218.76</v>
      </c>
      <c r="N16" s="81">
        <v>1935.5</v>
      </c>
      <c r="O16" s="74">
        <f t="shared" si="2"/>
        <v>411.039999999999</v>
      </c>
      <c r="P16" s="145"/>
    </row>
    <row r="17" ht="24" customHeight="1" spans="1:16">
      <c r="A17" s="86" t="s">
        <v>38</v>
      </c>
      <c r="B17" s="87"/>
      <c r="C17" s="88" t="s">
        <v>39</v>
      </c>
      <c r="D17" s="81">
        <f t="shared" si="0"/>
        <v>1485.33</v>
      </c>
      <c r="E17" s="81">
        <f t="shared" ref="E17:H17" si="6">+E18+E27+E31</f>
        <v>612.469999999997</v>
      </c>
      <c r="F17" s="81">
        <f t="shared" si="6"/>
        <v>423.48</v>
      </c>
      <c r="G17" s="81">
        <f t="shared" si="6"/>
        <v>305.16</v>
      </c>
      <c r="H17" s="81">
        <f t="shared" si="6"/>
        <v>144.22</v>
      </c>
      <c r="I17" s="81">
        <f t="shared" si="4"/>
        <v>1665.04</v>
      </c>
      <c r="J17" s="120">
        <v>1472</v>
      </c>
      <c r="K17" s="120">
        <v>-232.81</v>
      </c>
      <c r="L17" s="120">
        <v>-171.69</v>
      </c>
      <c r="M17" s="81">
        <v>-61.12</v>
      </c>
      <c r="N17" s="81">
        <v>254.16</v>
      </c>
      <c r="O17" s="74">
        <f t="shared" si="2"/>
        <v>-179.71</v>
      </c>
      <c r="P17" s="144"/>
    </row>
    <row r="18" ht="24" customHeight="1" spans="1:16">
      <c r="A18" s="89"/>
      <c r="B18" s="90" t="s">
        <v>42</v>
      </c>
      <c r="C18" s="88" t="s">
        <v>43</v>
      </c>
      <c r="D18" s="81">
        <f t="shared" si="0"/>
        <v>943.219999999997</v>
      </c>
      <c r="E18" s="81">
        <f t="shared" ref="E18:H18" si="7">+E19+E20+E21+E22+E23+E24+E25+E26</f>
        <v>467.629999999997</v>
      </c>
      <c r="F18" s="81">
        <f t="shared" si="7"/>
        <v>294.63</v>
      </c>
      <c r="G18" s="81">
        <f t="shared" si="7"/>
        <v>129.33</v>
      </c>
      <c r="H18" s="81">
        <f t="shared" si="7"/>
        <v>51.63</v>
      </c>
      <c r="I18" s="81">
        <f t="shared" si="4"/>
        <v>1225.15</v>
      </c>
      <c r="J18" s="120">
        <v>968</v>
      </c>
      <c r="K18" s="120">
        <v>-209.89</v>
      </c>
      <c r="L18" s="120">
        <v>-128.83</v>
      </c>
      <c r="M18" s="81">
        <v>-81.06</v>
      </c>
      <c r="N18" s="81">
        <v>338.21</v>
      </c>
      <c r="O18" s="74">
        <f t="shared" si="2"/>
        <v>-281.930000000003</v>
      </c>
      <c r="P18" s="144"/>
    </row>
    <row r="19" ht="24" customHeight="1" spans="1:16">
      <c r="A19" s="89"/>
      <c r="B19" s="91"/>
      <c r="C19" s="92" t="s">
        <v>45</v>
      </c>
      <c r="D19" s="81">
        <f t="shared" si="0"/>
        <v>150.04</v>
      </c>
      <c r="E19" s="81">
        <f>+VLOOKUP(C19,'[2]1-3月'!$B$5:$Q$49,15,FALSE)</f>
        <v>66.6</v>
      </c>
      <c r="F19" s="81">
        <f>+VLOOKUP(C19,'[2]4-6月'!$B$5:$T$48,18,FALSE)</f>
        <v>24.45</v>
      </c>
      <c r="G19" s="81">
        <f>+VLOOKUP(C19,'[2]7-9月'!$B$5:$C$51,2,FALSE)</f>
        <v>40.95</v>
      </c>
      <c r="H19" s="81">
        <f>+VLOOKUP(C19,'[2]10-12月'!$B$4:$T$48,18,FALSE)</f>
        <v>18.04</v>
      </c>
      <c r="I19" s="81">
        <f t="shared" si="4"/>
        <v>146.34</v>
      </c>
      <c r="J19" s="120">
        <v>50</v>
      </c>
      <c r="K19" s="120">
        <v>20.08</v>
      </c>
      <c r="L19" s="120">
        <v>7.4</v>
      </c>
      <c r="M19" s="81">
        <v>12.68</v>
      </c>
      <c r="N19" s="81">
        <v>83.66</v>
      </c>
      <c r="O19" s="74">
        <f t="shared" si="2"/>
        <v>3.69999999999999</v>
      </c>
      <c r="P19" s="144"/>
    </row>
    <row r="20" ht="24" customHeight="1" spans="1:16">
      <c r="A20" s="89"/>
      <c r="B20" s="91"/>
      <c r="C20" s="92" t="s">
        <v>47</v>
      </c>
      <c r="D20" s="81">
        <f t="shared" si="0"/>
        <v>515.989999999997</v>
      </c>
      <c r="E20" s="81">
        <f>+VLOOKUP(C20,'[2]1-3月'!$B$5:$Q$49,15,FALSE)</f>
        <v>322.029999999997</v>
      </c>
      <c r="F20" s="81">
        <f>+VLOOKUP(C20,'[2]4-6月'!$B$5:$T$48,18,FALSE)</f>
        <v>190.46</v>
      </c>
      <c r="G20" s="81">
        <f>+VLOOKUP(C20,'[2]7-9月'!$B$5:$C$51,2,FALSE)</f>
        <v>3.5</v>
      </c>
      <c r="H20" s="81">
        <f>+VLOOKUP(C20,'[2]10-12月'!$B$4:$T$48,18,FALSE)</f>
        <v>0</v>
      </c>
      <c r="I20" s="81">
        <f t="shared" si="4"/>
        <v>823.7</v>
      </c>
      <c r="J20" s="120">
        <v>555</v>
      </c>
      <c r="K20" s="120">
        <v>-116.08</v>
      </c>
      <c r="L20" s="120">
        <v>-61.1299999999999</v>
      </c>
      <c r="M20" s="81">
        <v>-54.9500000000001</v>
      </c>
      <c r="N20" s="81">
        <v>323.65</v>
      </c>
      <c r="O20" s="74">
        <f t="shared" si="2"/>
        <v>-307.710000000003</v>
      </c>
      <c r="P20" s="144"/>
    </row>
    <row r="21" ht="24" customHeight="1" spans="1:16">
      <c r="A21" s="89"/>
      <c r="B21" s="91"/>
      <c r="C21" s="92" t="s">
        <v>49</v>
      </c>
      <c r="D21" s="81">
        <f t="shared" si="0"/>
        <v>0</v>
      </c>
      <c r="E21" s="81">
        <v>0</v>
      </c>
      <c r="F21" s="81">
        <v>0</v>
      </c>
      <c r="G21" s="81">
        <v>0</v>
      </c>
      <c r="H21" s="81">
        <v>0</v>
      </c>
      <c r="I21" s="81">
        <f t="shared" si="4"/>
        <v>0</v>
      </c>
      <c r="J21" s="120">
        <v>0</v>
      </c>
      <c r="K21" s="120">
        <v>0</v>
      </c>
      <c r="L21" s="120">
        <v>0</v>
      </c>
      <c r="M21" s="81">
        <v>0</v>
      </c>
      <c r="N21" s="81">
        <v>0</v>
      </c>
      <c r="O21" s="74">
        <f t="shared" si="2"/>
        <v>0</v>
      </c>
      <c r="P21" s="144"/>
    </row>
    <row r="22" ht="24" customHeight="1" spans="1:16">
      <c r="A22" s="89"/>
      <c r="B22" s="91"/>
      <c r="C22" s="92" t="s">
        <v>51</v>
      </c>
      <c r="D22" s="81">
        <f t="shared" si="0"/>
        <v>62.65</v>
      </c>
      <c r="E22" s="81">
        <f>+VLOOKUP(C22,'[2]1-3月'!$B$5:$Q$49,15,FALSE)</f>
        <v>28.57</v>
      </c>
      <c r="F22" s="81">
        <f>+VLOOKUP(C22,'[2]4-6月'!$B$5:$T$48,18,FALSE)</f>
        <v>12.74</v>
      </c>
      <c r="G22" s="81">
        <f>+VLOOKUP(C22,'[2]7-9月'!$B$5:$C$51,2,FALSE)</f>
        <v>21.09</v>
      </c>
      <c r="H22" s="81">
        <f>+VLOOKUP(C22,'[2]10-12月'!$B$4:$T$48,18,FALSE)</f>
        <v>0.25</v>
      </c>
      <c r="I22" s="81">
        <f t="shared" si="4"/>
        <v>66.4</v>
      </c>
      <c r="J22" s="120">
        <v>34</v>
      </c>
      <c r="K22" s="120">
        <v>-9.33</v>
      </c>
      <c r="L22" s="120">
        <v>-5.43</v>
      </c>
      <c r="M22" s="81">
        <v>-3.9</v>
      </c>
      <c r="N22" s="81">
        <v>36.3</v>
      </c>
      <c r="O22" s="74">
        <f t="shared" si="2"/>
        <v>-3.75000000000001</v>
      </c>
      <c r="P22" s="144"/>
    </row>
    <row r="23" ht="24" customHeight="1" spans="1:16">
      <c r="A23" s="89"/>
      <c r="B23" s="91"/>
      <c r="C23" s="92" t="s">
        <v>53</v>
      </c>
      <c r="D23" s="81">
        <f t="shared" si="0"/>
        <v>0</v>
      </c>
      <c r="E23" s="81">
        <v>0</v>
      </c>
      <c r="F23" s="81">
        <v>0</v>
      </c>
      <c r="G23" s="81">
        <v>0</v>
      </c>
      <c r="H23" s="81">
        <v>0</v>
      </c>
      <c r="I23" s="81">
        <f t="shared" si="4"/>
        <v>0</v>
      </c>
      <c r="J23" s="120">
        <v>1</v>
      </c>
      <c r="K23" s="120">
        <v>-0.82</v>
      </c>
      <c r="L23" s="120">
        <v>-0.82</v>
      </c>
      <c r="M23" s="81">
        <v>0</v>
      </c>
      <c r="N23" s="81">
        <v>-1</v>
      </c>
      <c r="O23" s="74">
        <f t="shared" si="2"/>
        <v>0</v>
      </c>
      <c r="P23" s="144"/>
    </row>
    <row r="24" ht="24" customHeight="1" spans="1:16">
      <c r="A24" s="89"/>
      <c r="B24" s="91"/>
      <c r="C24" s="92" t="s">
        <v>55</v>
      </c>
      <c r="D24" s="81">
        <f t="shared" si="0"/>
        <v>10.98</v>
      </c>
      <c r="E24" s="81">
        <f>+VLOOKUP(C24,'[2]1-3月'!$B$5:$Q$49,15,FALSE)</f>
        <v>2.5</v>
      </c>
      <c r="F24" s="81">
        <f>+VLOOKUP(C24,'[2]4-6月'!$B$5:$T$48,18,FALSE)</f>
        <v>3.48</v>
      </c>
      <c r="G24" s="81">
        <f>+VLOOKUP(C24,'[2]7-9月'!$B$5:$C$51,2,FALSE)</f>
        <v>5</v>
      </c>
      <c r="H24" s="81">
        <v>0</v>
      </c>
      <c r="I24" s="81">
        <f t="shared" si="4"/>
        <v>9.61</v>
      </c>
      <c r="J24" s="120">
        <v>4</v>
      </c>
      <c r="K24" s="120">
        <v>-3.46</v>
      </c>
      <c r="L24" s="120">
        <v>-2.48</v>
      </c>
      <c r="M24" s="81">
        <v>-0.98</v>
      </c>
      <c r="N24" s="81">
        <v>6.59</v>
      </c>
      <c r="O24" s="74">
        <f t="shared" si="2"/>
        <v>1.37</v>
      </c>
      <c r="P24" s="144"/>
    </row>
    <row r="25" ht="24" customHeight="1" spans="1:16">
      <c r="A25" s="89"/>
      <c r="B25" s="91"/>
      <c r="C25" s="92" t="s">
        <v>57</v>
      </c>
      <c r="D25" s="81">
        <f t="shared" si="0"/>
        <v>2.5</v>
      </c>
      <c r="E25" s="81">
        <f>+VLOOKUP(C25,'[2]1-3月'!$B$5:$Q$49,15,FALSE)</f>
        <v>2.5</v>
      </c>
      <c r="F25" s="81">
        <v>0</v>
      </c>
      <c r="G25" s="81">
        <v>0</v>
      </c>
      <c r="H25" s="81">
        <v>0</v>
      </c>
      <c r="I25" s="81">
        <f t="shared" si="4"/>
        <v>4.02</v>
      </c>
      <c r="J25" s="120">
        <v>23</v>
      </c>
      <c r="K25" s="120">
        <v>-15.12</v>
      </c>
      <c r="L25" s="120">
        <v>-10.78</v>
      </c>
      <c r="M25" s="81">
        <v>-4.34</v>
      </c>
      <c r="N25" s="81">
        <v>-14.64</v>
      </c>
      <c r="O25" s="74">
        <f t="shared" si="2"/>
        <v>-1.52</v>
      </c>
      <c r="P25" s="144"/>
    </row>
    <row r="26" ht="24" customHeight="1" spans="1:16">
      <c r="A26" s="93"/>
      <c r="B26" s="94"/>
      <c r="C26" s="92" t="s">
        <v>59</v>
      </c>
      <c r="D26" s="81">
        <f t="shared" si="0"/>
        <v>201.06</v>
      </c>
      <c r="E26" s="81">
        <f>+VLOOKUP(C26,'[2]1-3月'!$B$5:$Q$49,15,FALSE)</f>
        <v>45.43</v>
      </c>
      <c r="F26" s="81">
        <f>+VLOOKUP(C26,'[2]4-6月'!$B$5:$T$48,18,FALSE)</f>
        <v>63.5</v>
      </c>
      <c r="G26" s="81">
        <f>+VLOOKUP(C26,'[2]7-9月'!$B$5:$C$51,2,FALSE)</f>
        <v>58.79</v>
      </c>
      <c r="H26" s="81">
        <f>+VLOOKUP(C26,'[2]10-12月'!$B$4:$T$48,18,FALSE)</f>
        <v>33.34</v>
      </c>
      <c r="I26" s="81">
        <f t="shared" si="4"/>
        <v>175.08</v>
      </c>
      <c r="J26" s="120">
        <v>301</v>
      </c>
      <c r="K26" s="120">
        <v>-85.16</v>
      </c>
      <c r="L26" s="120">
        <v>-55.59</v>
      </c>
      <c r="M26" s="81">
        <v>-29.57</v>
      </c>
      <c r="N26" s="81">
        <v>-96.35</v>
      </c>
      <c r="O26" s="74">
        <f t="shared" si="2"/>
        <v>25.98</v>
      </c>
      <c r="P26" s="144"/>
    </row>
    <row r="27" ht="24" customHeight="1" spans="1:16">
      <c r="A27" s="95" t="s">
        <v>38</v>
      </c>
      <c r="B27" s="96" t="s">
        <v>62</v>
      </c>
      <c r="C27" s="97" t="s">
        <v>63</v>
      </c>
      <c r="D27" s="81">
        <f t="shared" si="0"/>
        <v>437.71</v>
      </c>
      <c r="E27" s="81">
        <f t="shared" ref="E27:H27" si="8">+E28+E29+E30</f>
        <v>117.48</v>
      </c>
      <c r="F27" s="81">
        <f t="shared" si="8"/>
        <v>104.23</v>
      </c>
      <c r="G27" s="81">
        <f t="shared" si="8"/>
        <v>148.31</v>
      </c>
      <c r="H27" s="81">
        <f t="shared" si="8"/>
        <v>67.69</v>
      </c>
      <c r="I27" s="81">
        <f t="shared" si="4"/>
        <v>356.34</v>
      </c>
      <c r="J27" s="120">
        <v>387</v>
      </c>
      <c r="K27" s="120">
        <v>-14.71</v>
      </c>
      <c r="L27" s="120">
        <v>-34.66</v>
      </c>
      <c r="M27" s="81">
        <v>19.95</v>
      </c>
      <c r="N27" s="81">
        <v>-50.61</v>
      </c>
      <c r="O27" s="74">
        <f t="shared" si="2"/>
        <v>81.37</v>
      </c>
      <c r="P27" s="146"/>
    </row>
    <row r="28" ht="24" customHeight="1" spans="1:16">
      <c r="A28" s="89"/>
      <c r="B28" s="98"/>
      <c r="C28" s="99" t="s">
        <v>65</v>
      </c>
      <c r="D28" s="81">
        <f t="shared" si="0"/>
        <v>52.77</v>
      </c>
      <c r="E28" s="81">
        <f>+VLOOKUP(C28,'[2]1-3月'!$B$5:$Q$49,15,FALSE)</f>
        <v>16</v>
      </c>
      <c r="F28" s="81">
        <f>+VLOOKUP(C28,'[2]4-6月'!$B$5:$T$48,18,FALSE)</f>
        <v>3.5</v>
      </c>
      <c r="G28" s="81">
        <f>+VLOOKUP(C28,'[2]7-9月'!$B$5:$C$51,2,FALSE)</f>
        <v>19.86</v>
      </c>
      <c r="H28" s="81">
        <f>+VLOOKUP(C28,'[2]10-12月'!$B$4:$T$48,18,FALSE)</f>
        <v>13.41</v>
      </c>
      <c r="I28" s="81">
        <f t="shared" si="4"/>
        <v>31.34</v>
      </c>
      <c r="J28" s="120">
        <v>11</v>
      </c>
      <c r="K28" s="120">
        <v>1.63</v>
      </c>
      <c r="L28" s="120">
        <v>0.42</v>
      </c>
      <c r="M28" s="81">
        <v>1.21</v>
      </c>
      <c r="N28" s="81">
        <v>19.13</v>
      </c>
      <c r="O28" s="74">
        <f t="shared" si="2"/>
        <v>21.43</v>
      </c>
      <c r="P28" s="144"/>
    </row>
    <row r="29" ht="24" customHeight="1" spans="1:16">
      <c r="A29" s="89"/>
      <c r="B29" s="98"/>
      <c r="C29" s="100" t="s">
        <v>67</v>
      </c>
      <c r="D29" s="81">
        <f t="shared" si="0"/>
        <v>221.75</v>
      </c>
      <c r="E29" s="81">
        <f>+VLOOKUP(C29,'[2]1-3月'!$B$5:$Q$49,15,FALSE)</f>
        <v>65.29</v>
      </c>
      <c r="F29" s="81">
        <f>+VLOOKUP(C29,'[2]4-6月'!$B$5:$T$48,18,FALSE)</f>
        <v>41.01</v>
      </c>
      <c r="G29" s="81">
        <f>+VLOOKUP(C29,'[2]7-9月'!$B$5:$C$51,2,FALSE)</f>
        <v>87.87</v>
      </c>
      <c r="H29" s="81">
        <f>+VLOOKUP(C29,'[2]10-12月'!$B$4:$T$48,18,FALSE)</f>
        <v>27.58</v>
      </c>
      <c r="I29" s="81">
        <f t="shared" si="4"/>
        <v>170.85</v>
      </c>
      <c r="J29" s="120">
        <v>194</v>
      </c>
      <c r="K29" s="120">
        <v>13.35</v>
      </c>
      <c r="L29" s="120">
        <v>-6.68000000000001</v>
      </c>
      <c r="M29" s="81">
        <v>20.03</v>
      </c>
      <c r="N29" s="81">
        <v>-43.18</v>
      </c>
      <c r="O29" s="74">
        <f t="shared" si="2"/>
        <v>50.9</v>
      </c>
      <c r="P29" s="144"/>
    </row>
    <row r="30" ht="24" customHeight="1" spans="1:16">
      <c r="A30" s="89"/>
      <c r="B30" s="101"/>
      <c r="C30" s="92" t="s">
        <v>69</v>
      </c>
      <c r="D30" s="81">
        <f t="shared" si="0"/>
        <v>163.19</v>
      </c>
      <c r="E30" s="81">
        <f>+VLOOKUP(C30,'[2]1-3月'!$B$5:$Q$49,15,FALSE)</f>
        <v>36.19</v>
      </c>
      <c r="F30" s="81">
        <f>+VLOOKUP(C30,'[2]4-6月'!$B$5:$T$48,18,FALSE)</f>
        <v>59.72</v>
      </c>
      <c r="G30" s="81">
        <f>+VLOOKUP(C30,'[2]7-9月'!$B$5:$C$51,2,FALSE)</f>
        <v>40.58</v>
      </c>
      <c r="H30" s="81">
        <f>+VLOOKUP(C30,'[2]10-12月'!$B$4:$T$48,18,FALSE)</f>
        <v>26.7</v>
      </c>
      <c r="I30" s="81">
        <f t="shared" si="4"/>
        <v>154.15</v>
      </c>
      <c r="J30" s="120">
        <v>182</v>
      </c>
      <c r="K30" s="120">
        <v>-29.69</v>
      </c>
      <c r="L30" s="120">
        <v>-28.4</v>
      </c>
      <c r="M30" s="81">
        <v>-1.29</v>
      </c>
      <c r="N30" s="81">
        <v>-26.56</v>
      </c>
      <c r="O30" s="74">
        <f t="shared" si="2"/>
        <v>9.03999999999999</v>
      </c>
      <c r="P30" s="144"/>
    </row>
    <row r="31" ht="24" customHeight="1" spans="1:16">
      <c r="A31" s="93"/>
      <c r="B31" s="100" t="s">
        <v>72</v>
      </c>
      <c r="C31" s="92" t="s">
        <v>73</v>
      </c>
      <c r="D31" s="81">
        <f t="shared" si="0"/>
        <v>104.4</v>
      </c>
      <c r="E31" s="81">
        <f>+VLOOKUP(C31,'[2]1-3月'!$B$5:$Q$49,15,FALSE)</f>
        <v>27.36</v>
      </c>
      <c r="F31" s="81">
        <f>+VLOOKUP(C31,'[2]4-6月'!$B$5:$T$48,18,FALSE)</f>
        <v>24.62</v>
      </c>
      <c r="G31" s="81">
        <f>+VLOOKUP(C31,'[2]7-9月'!$B$5:$C$51,2,FALSE)</f>
        <v>27.52</v>
      </c>
      <c r="H31" s="81">
        <f>+VLOOKUP(C31,'[2]10-12月'!$B$4:$T$48,18,FALSE)</f>
        <v>24.9</v>
      </c>
      <c r="I31" s="81">
        <f t="shared" si="4"/>
        <v>83.55</v>
      </c>
      <c r="J31" s="120">
        <v>117</v>
      </c>
      <c r="K31" s="120">
        <v>-8.21000000000001</v>
      </c>
      <c r="L31" s="120">
        <v>-8.2</v>
      </c>
      <c r="M31" s="81">
        <v>-0.0100000000000104</v>
      </c>
      <c r="N31" s="81">
        <v>-33.44</v>
      </c>
      <c r="O31" s="74">
        <f t="shared" si="2"/>
        <v>20.85</v>
      </c>
      <c r="P31" s="144"/>
    </row>
    <row r="32" ht="24" customHeight="1" spans="1:16">
      <c r="A32" s="86" t="s">
        <v>76</v>
      </c>
      <c r="B32" s="87"/>
      <c r="C32" s="102" t="s">
        <v>77</v>
      </c>
      <c r="D32" s="81">
        <f t="shared" si="0"/>
        <v>542.26</v>
      </c>
      <c r="E32" s="81">
        <f t="shared" ref="E32:H32" si="9">+E33</f>
        <v>103.32</v>
      </c>
      <c r="F32" s="81">
        <f t="shared" si="9"/>
        <v>231.42</v>
      </c>
      <c r="G32" s="81">
        <f t="shared" si="9"/>
        <v>89.98</v>
      </c>
      <c r="H32" s="81">
        <f t="shared" si="9"/>
        <v>117.54</v>
      </c>
      <c r="I32" s="81">
        <f t="shared" si="4"/>
        <v>538.02</v>
      </c>
      <c r="J32" s="120">
        <v>695</v>
      </c>
      <c r="K32" s="120">
        <v>-173.12</v>
      </c>
      <c r="L32" s="120">
        <v>-108.34</v>
      </c>
      <c r="M32" s="81">
        <v>-64.78</v>
      </c>
      <c r="N32" s="81">
        <v>-92.2</v>
      </c>
      <c r="O32" s="74">
        <f t="shared" si="2"/>
        <v>4.24000000000001</v>
      </c>
      <c r="P32" s="144"/>
    </row>
    <row r="33" ht="24" customHeight="1" spans="1:16">
      <c r="A33" s="89"/>
      <c r="B33" s="90" t="s">
        <v>80</v>
      </c>
      <c r="C33" s="88" t="s">
        <v>81</v>
      </c>
      <c r="D33" s="81">
        <f t="shared" si="0"/>
        <v>542.26</v>
      </c>
      <c r="E33" s="81">
        <f t="shared" ref="E33:H33" si="10">+E34+E35+E36+E37+E38</f>
        <v>103.32</v>
      </c>
      <c r="F33" s="81">
        <f t="shared" si="10"/>
        <v>231.42</v>
      </c>
      <c r="G33" s="81">
        <f t="shared" si="10"/>
        <v>89.98</v>
      </c>
      <c r="H33" s="81">
        <f t="shared" si="10"/>
        <v>117.54</v>
      </c>
      <c r="I33" s="81">
        <f t="shared" si="4"/>
        <v>538.02</v>
      </c>
      <c r="J33" s="120">
        <v>695</v>
      </c>
      <c r="K33" s="120">
        <v>-173.12</v>
      </c>
      <c r="L33" s="120">
        <v>-108.34</v>
      </c>
      <c r="M33" s="81">
        <v>-64.78</v>
      </c>
      <c r="N33" s="81">
        <v>-92.2</v>
      </c>
      <c r="O33" s="74">
        <f t="shared" si="2"/>
        <v>4.24000000000001</v>
      </c>
      <c r="P33" s="144"/>
    </row>
    <row r="34" ht="24" customHeight="1" spans="1:16">
      <c r="A34" s="89"/>
      <c r="B34" s="91"/>
      <c r="C34" s="92" t="s">
        <v>83</v>
      </c>
      <c r="D34" s="81">
        <f t="shared" si="0"/>
        <v>83.1</v>
      </c>
      <c r="E34" s="81">
        <f>+VLOOKUP(C34,'[2]1-3月'!$B$5:$Q$49,15,FALSE)</f>
        <v>40.82</v>
      </c>
      <c r="F34" s="81">
        <f>+VLOOKUP(C34,'[2]4-6月'!$B$5:$T$48,18,FALSE)</f>
        <v>14.47</v>
      </c>
      <c r="G34" s="81">
        <f>+VLOOKUP(C34,'[2]7-9月'!$B$5:$C$51,2,FALSE)</f>
        <v>6.93</v>
      </c>
      <c r="H34" s="81">
        <f>+VLOOKUP(C34,'[2]10-12月'!$B$4:$T$48,18,FALSE)</f>
        <v>20.88</v>
      </c>
      <c r="I34" s="81">
        <f t="shared" si="4"/>
        <v>88.87</v>
      </c>
      <c r="J34" s="120">
        <v>187</v>
      </c>
      <c r="K34" s="120">
        <v>-69.67</v>
      </c>
      <c r="L34" s="120">
        <v>-49.47</v>
      </c>
      <c r="M34" s="81">
        <v>-20.2</v>
      </c>
      <c r="N34" s="81">
        <v>-77.93</v>
      </c>
      <c r="O34" s="74">
        <f t="shared" si="2"/>
        <v>-5.77000000000001</v>
      </c>
      <c r="P34" s="144"/>
    </row>
    <row r="35" ht="24" customHeight="1" spans="1:16">
      <c r="A35" s="89"/>
      <c r="B35" s="91"/>
      <c r="C35" s="92" t="s">
        <v>85</v>
      </c>
      <c r="D35" s="81">
        <f t="shared" si="0"/>
        <v>0</v>
      </c>
      <c r="E35" s="81">
        <v>0</v>
      </c>
      <c r="F35" s="81">
        <v>0</v>
      </c>
      <c r="G35" s="81">
        <v>0</v>
      </c>
      <c r="H35" s="81">
        <v>0</v>
      </c>
      <c r="I35" s="81">
        <f t="shared" si="4"/>
        <v>0</v>
      </c>
      <c r="J35" s="120">
        <v>0</v>
      </c>
      <c r="K35" s="120">
        <v>0</v>
      </c>
      <c r="L35" s="120">
        <v>0</v>
      </c>
      <c r="M35" s="81">
        <v>0</v>
      </c>
      <c r="N35" s="81">
        <v>0</v>
      </c>
      <c r="O35" s="74">
        <f t="shared" si="2"/>
        <v>0</v>
      </c>
      <c r="P35" s="144"/>
    </row>
    <row r="36" ht="24" customHeight="1" spans="1:16">
      <c r="A36" s="89"/>
      <c r="B36" s="91"/>
      <c r="C36" s="92" t="s">
        <v>87</v>
      </c>
      <c r="D36" s="81">
        <f t="shared" si="0"/>
        <v>0</v>
      </c>
      <c r="E36" s="81">
        <v>0</v>
      </c>
      <c r="F36" s="81">
        <v>0</v>
      </c>
      <c r="G36" s="81">
        <v>0</v>
      </c>
      <c r="H36" s="81">
        <v>0</v>
      </c>
      <c r="I36" s="81">
        <f t="shared" si="4"/>
        <v>0</v>
      </c>
      <c r="J36" s="120">
        <v>0</v>
      </c>
      <c r="K36" s="120">
        <v>0</v>
      </c>
      <c r="L36" s="120">
        <v>0</v>
      </c>
      <c r="M36" s="81">
        <v>0</v>
      </c>
      <c r="N36" s="81">
        <v>0</v>
      </c>
      <c r="O36" s="74">
        <f t="shared" si="2"/>
        <v>0</v>
      </c>
      <c r="P36" s="144"/>
    </row>
    <row r="37" ht="24" customHeight="1" spans="1:16">
      <c r="A37" s="89"/>
      <c r="B37" s="91"/>
      <c r="C37" s="92" t="s">
        <v>89</v>
      </c>
      <c r="D37" s="81">
        <f t="shared" si="0"/>
        <v>459.16</v>
      </c>
      <c r="E37" s="81">
        <f>+VLOOKUP(C37,'[2]1-3月'!$B$5:$Q$49,15,FALSE)</f>
        <v>62.5</v>
      </c>
      <c r="F37" s="81">
        <f>+VLOOKUP(C37,'[2]4-6月'!$B$5:$T$48,18,FALSE)</f>
        <v>216.95</v>
      </c>
      <c r="G37" s="81">
        <f>+VLOOKUP(C37,'[2]7-9月'!$B$5:$C$51,2,FALSE)</f>
        <v>83.05</v>
      </c>
      <c r="H37" s="81">
        <f>+VLOOKUP(C37,'[2]10-12月'!$B$4:$T$48,18,FALSE)</f>
        <v>96.66</v>
      </c>
      <c r="I37" s="81">
        <f t="shared" si="4"/>
        <v>449.15</v>
      </c>
      <c r="J37" s="120">
        <v>504</v>
      </c>
      <c r="K37" s="120">
        <v>-99.9799999999999</v>
      </c>
      <c r="L37" s="120">
        <v>-56.3999999999999</v>
      </c>
      <c r="M37" s="81">
        <v>-43.58</v>
      </c>
      <c r="N37" s="81">
        <v>-11.27</v>
      </c>
      <c r="O37" s="74">
        <f t="shared" si="2"/>
        <v>10.01</v>
      </c>
      <c r="P37" s="144"/>
    </row>
    <row r="38" ht="24" customHeight="1" spans="1:16">
      <c r="A38" s="93"/>
      <c r="B38" s="94"/>
      <c r="C38" s="92" t="s">
        <v>90</v>
      </c>
      <c r="D38" s="81">
        <f t="shared" si="0"/>
        <v>0</v>
      </c>
      <c r="E38" s="81">
        <v>0</v>
      </c>
      <c r="F38" s="81">
        <v>0</v>
      </c>
      <c r="G38" s="81">
        <v>0</v>
      </c>
      <c r="H38" s="81">
        <v>0</v>
      </c>
      <c r="I38" s="81">
        <f t="shared" si="4"/>
        <v>0</v>
      </c>
      <c r="J38" s="120">
        <v>4</v>
      </c>
      <c r="K38" s="120">
        <v>-3.47</v>
      </c>
      <c r="L38" s="120">
        <v>-2.47</v>
      </c>
      <c r="M38" s="81">
        <v>-1</v>
      </c>
      <c r="N38" s="81">
        <v>-3</v>
      </c>
      <c r="O38" s="74">
        <f t="shared" si="2"/>
        <v>0</v>
      </c>
      <c r="P38" s="144"/>
    </row>
    <row r="39" ht="24" customHeight="1" spans="1:16">
      <c r="A39" s="103" t="s">
        <v>95</v>
      </c>
      <c r="B39" s="87"/>
      <c r="C39" s="102" t="s">
        <v>96</v>
      </c>
      <c r="D39" s="81">
        <f t="shared" si="0"/>
        <v>489.8</v>
      </c>
      <c r="E39" s="81">
        <f t="shared" ref="E39:H39" si="11">+E40+E43</f>
        <v>142.93</v>
      </c>
      <c r="F39" s="81">
        <f t="shared" si="11"/>
        <v>144.43</v>
      </c>
      <c r="G39" s="81">
        <f t="shared" si="11"/>
        <v>175.06</v>
      </c>
      <c r="H39" s="81">
        <f t="shared" si="11"/>
        <v>27.38</v>
      </c>
      <c r="I39" s="81">
        <f t="shared" si="4"/>
        <v>461.86</v>
      </c>
      <c r="J39" s="120">
        <v>470</v>
      </c>
      <c r="K39" s="120">
        <v>83.36</v>
      </c>
      <c r="L39" s="120">
        <v>36.57</v>
      </c>
      <c r="M39" s="81">
        <v>46.79</v>
      </c>
      <c r="N39" s="81">
        <v>-54.93</v>
      </c>
      <c r="O39" s="74">
        <f t="shared" si="2"/>
        <v>27.9400000000001</v>
      </c>
      <c r="P39" s="144"/>
    </row>
    <row r="40" ht="24" customHeight="1" spans="1:16">
      <c r="A40" s="104"/>
      <c r="B40" s="105" t="s">
        <v>99</v>
      </c>
      <c r="C40" s="106" t="s">
        <v>100</v>
      </c>
      <c r="D40" s="81">
        <f t="shared" si="0"/>
        <v>295.21</v>
      </c>
      <c r="E40" s="81">
        <f t="shared" ref="E40:H40" si="12">+E41+E42</f>
        <v>94.96</v>
      </c>
      <c r="F40" s="81">
        <f t="shared" si="12"/>
        <v>78.04</v>
      </c>
      <c r="G40" s="81">
        <f t="shared" si="12"/>
        <v>103.46</v>
      </c>
      <c r="H40" s="81">
        <f t="shared" si="12"/>
        <v>18.75</v>
      </c>
      <c r="I40" s="81">
        <f t="shared" si="4"/>
        <v>278.05</v>
      </c>
      <c r="J40" s="120">
        <v>302</v>
      </c>
      <c r="K40" s="120">
        <v>103.07</v>
      </c>
      <c r="L40" s="120">
        <v>44.87</v>
      </c>
      <c r="M40" s="81">
        <v>58.2</v>
      </c>
      <c r="N40" s="81">
        <v>-82.15</v>
      </c>
      <c r="O40" s="74">
        <f t="shared" si="2"/>
        <v>17.16</v>
      </c>
      <c r="P40" s="144"/>
    </row>
    <row r="41" ht="24" customHeight="1" spans="1:16">
      <c r="A41" s="104"/>
      <c r="B41" s="36"/>
      <c r="C41" s="107" t="s">
        <v>103</v>
      </c>
      <c r="D41" s="81">
        <f t="shared" si="0"/>
        <v>98.86</v>
      </c>
      <c r="E41" s="81">
        <f>+VLOOKUP(C41,'[2]1-3月'!$B$5:$Q$49,15,FALSE)</f>
        <v>28.94</v>
      </c>
      <c r="F41" s="81">
        <f>+VLOOKUP(C41,'[2]4-6月'!$B$5:$T$48,18,FALSE)</f>
        <v>10.87</v>
      </c>
      <c r="G41" s="81">
        <f>+VLOOKUP(C41,'[2]7-9月'!$B$5:$C$51,2,FALSE)</f>
        <v>50.62</v>
      </c>
      <c r="H41" s="81">
        <f>+VLOOKUP(C41,'[2]10-12月'!$B$4:$T$48,18,FALSE)</f>
        <v>8.43</v>
      </c>
      <c r="I41" s="81">
        <f t="shared" si="4"/>
        <v>63.98</v>
      </c>
      <c r="J41" s="120">
        <v>107</v>
      </c>
      <c r="K41" s="120">
        <v>-11.14</v>
      </c>
      <c r="L41" s="120">
        <v>-12.66</v>
      </c>
      <c r="M41" s="81">
        <v>1.52</v>
      </c>
      <c r="N41" s="81">
        <v>-44.54</v>
      </c>
      <c r="O41" s="74">
        <f t="shared" si="2"/>
        <v>34.88</v>
      </c>
      <c r="P41" s="144"/>
    </row>
    <row r="42" ht="24" customHeight="1" spans="1:16">
      <c r="A42" s="104"/>
      <c r="B42" s="36"/>
      <c r="C42" s="107" t="s">
        <v>105</v>
      </c>
      <c r="D42" s="81">
        <f t="shared" si="0"/>
        <v>196.35</v>
      </c>
      <c r="E42" s="81">
        <f>+VLOOKUP(C42,'[2]1-3月'!$B$5:$Q$49,15,FALSE)</f>
        <v>66.02</v>
      </c>
      <c r="F42" s="81">
        <f>+VLOOKUP(C42,'[2]4-6月'!$B$5:$T$48,18,FALSE)</f>
        <v>67.17</v>
      </c>
      <c r="G42" s="81">
        <f>+VLOOKUP(C42,'[2]7-9月'!$B$5:$C$51,2,FALSE)</f>
        <v>52.84</v>
      </c>
      <c r="H42" s="81">
        <f>+VLOOKUP(C42,'[2]10-12月'!$B$4:$T$48,18,FALSE)</f>
        <v>10.32</v>
      </c>
      <c r="I42" s="81">
        <f t="shared" ref="I42:I73" si="13">J42+M42+N42</f>
        <v>214.07</v>
      </c>
      <c r="J42" s="120">
        <v>195</v>
      </c>
      <c r="K42" s="120">
        <v>114.21</v>
      </c>
      <c r="L42" s="120">
        <v>57.53</v>
      </c>
      <c r="M42" s="81">
        <v>56.68</v>
      </c>
      <c r="N42" s="81">
        <v>-37.61</v>
      </c>
      <c r="O42" s="74">
        <f t="shared" si="2"/>
        <v>-17.72</v>
      </c>
      <c r="P42" s="144"/>
    </row>
    <row r="43" ht="24" customHeight="1" spans="1:16">
      <c r="A43" s="108"/>
      <c r="B43" s="109" t="s">
        <v>108</v>
      </c>
      <c r="C43" s="105" t="s">
        <v>109</v>
      </c>
      <c r="D43" s="81">
        <f t="shared" si="0"/>
        <v>194.59</v>
      </c>
      <c r="E43" s="81">
        <f>+VLOOKUP(C43,'[2]1-3月'!$B$5:$Q$49,15,FALSE)</f>
        <v>47.97</v>
      </c>
      <c r="F43" s="81">
        <f>+VLOOKUP(C43,'[2]4-6月'!$B$5:$T$48,18,FALSE)</f>
        <v>66.39</v>
      </c>
      <c r="G43" s="81">
        <f>+VLOOKUP(C43,'[2]7-9月'!$B$5:$C$51,2,FALSE)</f>
        <v>71.6</v>
      </c>
      <c r="H43" s="81">
        <f>+VLOOKUP(C43,'[2]10-12月'!$B$4:$T$48,18,FALSE)</f>
        <v>8.63</v>
      </c>
      <c r="I43" s="81">
        <f t="shared" si="13"/>
        <v>183.81</v>
      </c>
      <c r="J43" s="120">
        <v>168</v>
      </c>
      <c r="K43" s="120">
        <v>-19.71</v>
      </c>
      <c r="L43" s="120">
        <v>-8.29999999999998</v>
      </c>
      <c r="M43" s="81">
        <v>-11.41</v>
      </c>
      <c r="N43" s="81">
        <v>27.22</v>
      </c>
      <c r="O43" s="74">
        <f t="shared" si="2"/>
        <v>10.78</v>
      </c>
      <c r="P43" s="144"/>
    </row>
    <row r="44" ht="24" customHeight="1" spans="1:16">
      <c r="A44" s="103" t="s">
        <v>112</v>
      </c>
      <c r="B44" s="87"/>
      <c r="C44" s="102" t="s">
        <v>113</v>
      </c>
      <c r="D44" s="81">
        <f t="shared" si="0"/>
        <v>441.56</v>
      </c>
      <c r="E44" s="81">
        <f t="shared" ref="E44:H44" si="14">+E45+E46+E47</f>
        <v>128.52</v>
      </c>
      <c r="F44" s="81">
        <f t="shared" si="14"/>
        <v>127.58</v>
      </c>
      <c r="G44" s="81">
        <f t="shared" si="14"/>
        <v>76.95</v>
      </c>
      <c r="H44" s="81">
        <f t="shared" si="14"/>
        <v>108.51</v>
      </c>
      <c r="I44" s="81">
        <f t="shared" si="13"/>
        <v>411.61</v>
      </c>
      <c r="J44" s="120">
        <v>440</v>
      </c>
      <c r="K44" s="120">
        <v>58.48</v>
      </c>
      <c r="L44" s="120">
        <v>40.4</v>
      </c>
      <c r="M44" s="81">
        <v>18.08</v>
      </c>
      <c r="N44" s="81">
        <v>-46.47</v>
      </c>
      <c r="O44" s="74">
        <f t="shared" si="2"/>
        <v>29.95</v>
      </c>
      <c r="P44" s="144"/>
    </row>
    <row r="45" ht="24" customHeight="1" spans="1:16">
      <c r="A45" s="104"/>
      <c r="B45" s="105" t="s">
        <v>116</v>
      </c>
      <c r="C45" s="105" t="s">
        <v>117</v>
      </c>
      <c r="D45" s="81">
        <f t="shared" si="0"/>
        <v>425.71</v>
      </c>
      <c r="E45" s="81">
        <f>+VLOOKUP(C45,'[2]1-3月'!$B$5:$Q$49,15,FALSE)</f>
        <v>122.62</v>
      </c>
      <c r="F45" s="81">
        <f>+VLOOKUP(C45,'[2]4-6月'!$B$5:$T$48,18,FALSE)</f>
        <v>120.68</v>
      </c>
      <c r="G45" s="81">
        <f>+VLOOKUP(C45,'[2]7-9月'!$B$5:$C$51,2,FALSE)</f>
        <v>75.1</v>
      </c>
      <c r="H45" s="81">
        <f>+VLOOKUP(C45,'[2]10-12月'!$B$4:$T$48,18,FALSE)</f>
        <v>107.31</v>
      </c>
      <c r="I45" s="81">
        <f t="shared" si="13"/>
        <v>391.04</v>
      </c>
      <c r="J45" s="120">
        <v>420</v>
      </c>
      <c r="K45" s="120">
        <v>68.2500000000001</v>
      </c>
      <c r="L45" s="120">
        <v>46.9</v>
      </c>
      <c r="M45" s="81">
        <v>21.3500000000001</v>
      </c>
      <c r="N45" s="81">
        <v>-50.31</v>
      </c>
      <c r="O45" s="74">
        <f t="shared" si="2"/>
        <v>34.6699999999999</v>
      </c>
      <c r="P45" s="144"/>
    </row>
    <row r="46" ht="24" customHeight="1" spans="1:16">
      <c r="A46" s="104"/>
      <c r="B46" s="109" t="s">
        <v>120</v>
      </c>
      <c r="C46" s="105" t="s">
        <v>121</v>
      </c>
      <c r="D46" s="81">
        <f t="shared" si="0"/>
        <v>0</v>
      </c>
      <c r="E46" s="81">
        <v>0</v>
      </c>
      <c r="F46" s="81">
        <v>0</v>
      </c>
      <c r="G46" s="81">
        <v>0</v>
      </c>
      <c r="H46" s="81">
        <v>0</v>
      </c>
      <c r="I46" s="81">
        <f t="shared" si="13"/>
        <v>0</v>
      </c>
      <c r="J46" s="120">
        <v>0</v>
      </c>
      <c r="K46" s="120">
        <v>0</v>
      </c>
      <c r="L46" s="120">
        <v>0</v>
      </c>
      <c r="M46" s="81">
        <v>0</v>
      </c>
      <c r="N46" s="81">
        <v>0</v>
      </c>
      <c r="O46" s="74">
        <f t="shared" si="2"/>
        <v>0</v>
      </c>
      <c r="P46" s="144"/>
    </row>
    <row r="47" ht="24" customHeight="1" spans="1:16">
      <c r="A47" s="108"/>
      <c r="B47" s="109" t="s">
        <v>124</v>
      </c>
      <c r="C47" s="105" t="s">
        <v>125</v>
      </c>
      <c r="D47" s="81">
        <f t="shared" si="0"/>
        <v>15.85</v>
      </c>
      <c r="E47" s="81">
        <f>+VLOOKUP(C47,'[2]1-3月'!$B$5:$Q$49,15,FALSE)</f>
        <v>5.9</v>
      </c>
      <c r="F47" s="81">
        <f>+VLOOKUP(C47,'[2]4-6月'!$B$5:$T$48,18,FALSE)</f>
        <v>6.9</v>
      </c>
      <c r="G47" s="81">
        <f>+VLOOKUP(C47,'[2]7-9月'!$B$5:$C$51,2,FALSE)</f>
        <v>1.85</v>
      </c>
      <c r="H47" s="81">
        <f>+VLOOKUP(C47,'[2]10-12月'!$B$4:$T$48,18,FALSE)</f>
        <v>1.2</v>
      </c>
      <c r="I47" s="81">
        <f t="shared" si="13"/>
        <v>20.57</v>
      </c>
      <c r="J47" s="120">
        <v>20</v>
      </c>
      <c r="K47" s="120">
        <v>-9.77</v>
      </c>
      <c r="L47" s="120">
        <v>-6.5</v>
      </c>
      <c r="M47" s="81">
        <v>-3.27</v>
      </c>
      <c r="N47" s="81">
        <v>3.84</v>
      </c>
      <c r="O47" s="74">
        <f t="shared" si="2"/>
        <v>-4.72</v>
      </c>
      <c r="P47" s="144"/>
    </row>
    <row r="48" ht="24" customHeight="1" spans="1:16">
      <c r="A48" s="103" t="s">
        <v>128</v>
      </c>
      <c r="B48" s="87"/>
      <c r="C48" s="102" t="s">
        <v>129</v>
      </c>
      <c r="D48" s="81">
        <f t="shared" si="0"/>
        <v>948.48</v>
      </c>
      <c r="E48" s="81">
        <f t="shared" ref="E48:H48" si="15">+E49+E50+E51+E52+E53+E54</f>
        <v>311.51</v>
      </c>
      <c r="F48" s="81">
        <f t="shared" si="15"/>
        <v>234.27</v>
      </c>
      <c r="G48" s="81">
        <f t="shared" si="15"/>
        <v>263.86</v>
      </c>
      <c r="H48" s="81">
        <f t="shared" si="15"/>
        <v>138.84</v>
      </c>
      <c r="I48" s="81">
        <f t="shared" si="13"/>
        <v>912.21</v>
      </c>
      <c r="J48" s="120">
        <v>817</v>
      </c>
      <c r="K48" s="120">
        <v>-79.1599999999999</v>
      </c>
      <c r="L48" s="120">
        <v>-27.9999999999999</v>
      </c>
      <c r="M48" s="81">
        <v>-51.16</v>
      </c>
      <c r="N48" s="81">
        <v>146.37</v>
      </c>
      <c r="O48" s="74">
        <f t="shared" si="2"/>
        <v>36.27</v>
      </c>
      <c r="P48" s="144"/>
    </row>
    <row r="49" ht="24" customHeight="1" spans="1:16">
      <c r="A49" s="104"/>
      <c r="B49" s="105" t="s">
        <v>132</v>
      </c>
      <c r="C49" s="105" t="s">
        <v>304</v>
      </c>
      <c r="D49" s="81">
        <f t="shared" si="0"/>
        <v>483.41</v>
      </c>
      <c r="E49" s="81">
        <f>+'[2]1-3月'!P13</f>
        <v>170.05</v>
      </c>
      <c r="F49" s="81">
        <f>+'[2]4-6月'!S13</f>
        <v>100.94</v>
      </c>
      <c r="G49" s="81">
        <f>+VLOOKUP(C49,'[2]7-9月'!$B$5:$C$51,2,FALSE)</f>
        <v>123.96</v>
      </c>
      <c r="H49" s="81">
        <f>+VLOOKUP(C49,'[2]10-12月'!$B$4:$T$48,18,FALSE)</f>
        <v>88.46</v>
      </c>
      <c r="I49" s="81">
        <f t="shared" si="13"/>
        <v>435.55</v>
      </c>
      <c r="J49" s="120">
        <v>492</v>
      </c>
      <c r="K49" s="120">
        <v>-55.0899999999999</v>
      </c>
      <c r="L49" s="120">
        <v>-7.43999999999994</v>
      </c>
      <c r="M49" s="81">
        <v>-47.65</v>
      </c>
      <c r="N49" s="81">
        <v>-8.80000000000001</v>
      </c>
      <c r="O49" s="74">
        <f t="shared" si="2"/>
        <v>47.86</v>
      </c>
      <c r="P49" s="147" t="s">
        <v>334</v>
      </c>
    </row>
    <row r="50" ht="24" customHeight="1" spans="1:16">
      <c r="A50" s="104"/>
      <c r="B50" s="105" t="s">
        <v>136</v>
      </c>
      <c r="C50" s="105" t="s">
        <v>137</v>
      </c>
      <c r="D50" s="81">
        <f t="shared" si="0"/>
        <v>207.86</v>
      </c>
      <c r="E50" s="81">
        <f>+VLOOKUP(C50,'[2]1-3月'!$B$5:$Q$49,15,FALSE)</f>
        <v>85.17</v>
      </c>
      <c r="F50" s="81">
        <f>+VLOOKUP(C50,'[2]4-6月'!$B$5:$T$48,18,FALSE)</f>
        <v>57.14</v>
      </c>
      <c r="G50" s="81">
        <f>+VLOOKUP(C50,'[2]7-9月'!$B$5:$C$51,2,FALSE)</f>
        <v>34.9</v>
      </c>
      <c r="H50" s="81">
        <f>+VLOOKUP(C50,'[2]10-12月'!$B$4:$T$48,18,FALSE)</f>
        <v>30.65</v>
      </c>
      <c r="I50" s="81">
        <f t="shared" si="13"/>
        <v>228.73</v>
      </c>
      <c r="J50" s="120">
        <v>154</v>
      </c>
      <c r="K50" s="120">
        <v>-12.68</v>
      </c>
      <c r="L50" s="120">
        <v>-19.69</v>
      </c>
      <c r="M50" s="81">
        <v>7.01</v>
      </c>
      <c r="N50" s="81">
        <v>67.72</v>
      </c>
      <c r="O50" s="74">
        <f t="shared" si="2"/>
        <v>-20.87</v>
      </c>
      <c r="P50" s="30"/>
    </row>
    <row r="51" ht="24" customHeight="1" spans="1:16">
      <c r="A51" s="104"/>
      <c r="B51" s="105" t="s">
        <v>140</v>
      </c>
      <c r="C51" s="105" t="s">
        <v>141</v>
      </c>
      <c r="D51" s="81">
        <f t="shared" si="0"/>
        <v>0</v>
      </c>
      <c r="E51" s="81">
        <v>0</v>
      </c>
      <c r="F51" s="81">
        <v>0</v>
      </c>
      <c r="G51" s="81">
        <v>0</v>
      </c>
      <c r="H51" s="81">
        <v>0</v>
      </c>
      <c r="I51" s="81">
        <f t="shared" si="13"/>
        <v>0</v>
      </c>
      <c r="J51" s="120">
        <v>0</v>
      </c>
      <c r="K51" s="120">
        <v>0</v>
      </c>
      <c r="L51" s="120">
        <v>0</v>
      </c>
      <c r="M51" s="81">
        <v>0</v>
      </c>
      <c r="N51" s="81">
        <v>0</v>
      </c>
      <c r="O51" s="74">
        <f t="shared" si="2"/>
        <v>0</v>
      </c>
      <c r="P51" s="30"/>
    </row>
    <row r="52" ht="24" customHeight="1" spans="1:16">
      <c r="A52" s="104"/>
      <c r="B52" s="110" t="s">
        <v>144</v>
      </c>
      <c r="C52" s="80" t="s">
        <v>145</v>
      </c>
      <c r="D52" s="81">
        <f t="shared" si="0"/>
        <v>130.1</v>
      </c>
      <c r="E52" s="81">
        <f>+VLOOKUP(C52,'[2]1-3月'!$B$5:$Q$49,15,FALSE)</f>
        <v>22.9</v>
      </c>
      <c r="F52" s="81">
        <f>+VLOOKUP(C52,'[2]4-6月'!$B$5:$T$48,18,FALSE)</f>
        <v>53.63</v>
      </c>
      <c r="G52" s="81">
        <f>+VLOOKUP(C52,'[2]7-9月'!$B$5:$C$51,2,FALSE)</f>
        <v>45.47</v>
      </c>
      <c r="H52" s="81">
        <f>+VLOOKUP(C52,'[2]10-12月'!$B$4:$T$48,18,FALSE)</f>
        <v>8.1</v>
      </c>
      <c r="I52" s="81">
        <f t="shared" si="13"/>
        <v>123</v>
      </c>
      <c r="J52" s="120">
        <v>74</v>
      </c>
      <c r="K52" s="120">
        <v>-7.46000000000001</v>
      </c>
      <c r="L52" s="120">
        <v>-0.400000000000006</v>
      </c>
      <c r="M52" s="81">
        <v>-7.06</v>
      </c>
      <c r="N52" s="81">
        <v>56.06</v>
      </c>
      <c r="O52" s="74">
        <f t="shared" si="2"/>
        <v>7.09999999999999</v>
      </c>
      <c r="P52" s="30"/>
    </row>
    <row r="53" ht="24" customHeight="1" spans="1:16">
      <c r="A53" s="104"/>
      <c r="B53" s="105" t="s">
        <v>148</v>
      </c>
      <c r="C53" s="105" t="s">
        <v>149</v>
      </c>
      <c r="D53" s="81">
        <f t="shared" si="0"/>
        <v>122.14</v>
      </c>
      <c r="E53" s="81">
        <f>+VLOOKUP(C53,'[2]1-3月'!$B$5:$Q$49,15,FALSE)</f>
        <v>33.39</v>
      </c>
      <c r="F53" s="81">
        <f>+VLOOKUP(C53,'[2]4-6月'!$B$5:$T$48,18,FALSE)</f>
        <v>22.56</v>
      </c>
      <c r="G53" s="81">
        <f>+VLOOKUP(C53,'[2]7-9月'!$B$5:$C$51,2,FALSE)</f>
        <v>56.04</v>
      </c>
      <c r="H53" s="81">
        <f>+VLOOKUP(C53,'[2]10-12月'!$B$4:$T$48,18,FALSE)</f>
        <v>10.15</v>
      </c>
      <c r="I53" s="81">
        <f t="shared" si="13"/>
        <v>89.93</v>
      </c>
      <c r="J53" s="120">
        <v>97</v>
      </c>
      <c r="K53" s="120">
        <v>-3.92999999999998</v>
      </c>
      <c r="L53" s="120">
        <v>-0.469999999999985</v>
      </c>
      <c r="M53" s="81">
        <v>-3.45999999999999</v>
      </c>
      <c r="N53" s="81">
        <v>-3.61</v>
      </c>
      <c r="O53" s="74">
        <f t="shared" si="2"/>
        <v>32.21</v>
      </c>
      <c r="P53" s="30"/>
    </row>
    <row r="54" ht="24" customHeight="1" spans="1:16">
      <c r="A54" s="108"/>
      <c r="B54" s="105" t="s">
        <v>305</v>
      </c>
      <c r="C54" s="105" t="s">
        <v>306</v>
      </c>
      <c r="D54" s="81">
        <f t="shared" si="0"/>
        <v>4.97</v>
      </c>
      <c r="E54" s="81">
        <v>0</v>
      </c>
      <c r="F54" s="81">
        <v>0</v>
      </c>
      <c r="G54" s="81">
        <f>+VLOOKUP(C54,'[2]7-9月'!$B$5:$C$51,2,FALSE)</f>
        <v>3.49</v>
      </c>
      <c r="H54" s="81">
        <f>+VLOOKUP(C54,'[2]10-12月'!$B$4:$T$48,18,FALSE)</f>
        <v>1.48</v>
      </c>
      <c r="I54" s="81">
        <f t="shared" si="13"/>
        <v>35</v>
      </c>
      <c r="J54" s="120">
        <v>0</v>
      </c>
      <c r="K54" s="120">
        <v>0</v>
      </c>
      <c r="L54" s="120">
        <v>0</v>
      </c>
      <c r="M54" s="81">
        <v>0</v>
      </c>
      <c r="N54" s="81">
        <v>35</v>
      </c>
      <c r="O54" s="74">
        <f t="shared" si="2"/>
        <v>-30.03</v>
      </c>
      <c r="P54" s="30"/>
    </row>
    <row r="55" ht="24" customHeight="1" spans="1:16">
      <c r="A55" s="103" t="s">
        <v>152</v>
      </c>
      <c r="B55" s="87"/>
      <c r="C55" s="102" t="s">
        <v>153</v>
      </c>
      <c r="D55" s="81">
        <f t="shared" si="0"/>
        <v>1681.04</v>
      </c>
      <c r="E55" s="81">
        <f t="shared" ref="E55:H55" si="16">+E56+E60+E61</f>
        <v>305.98</v>
      </c>
      <c r="F55" s="81">
        <f t="shared" si="16"/>
        <v>621.01</v>
      </c>
      <c r="G55" s="81">
        <f t="shared" si="16"/>
        <v>353.35</v>
      </c>
      <c r="H55" s="81">
        <f t="shared" si="16"/>
        <v>400.7</v>
      </c>
      <c r="I55" s="81">
        <f t="shared" si="13"/>
        <v>1489.92</v>
      </c>
      <c r="J55" s="120">
        <v>1130</v>
      </c>
      <c r="K55" s="120">
        <v>676.58</v>
      </c>
      <c r="L55" s="120">
        <v>314.9</v>
      </c>
      <c r="M55" s="81">
        <v>361.68</v>
      </c>
      <c r="N55" s="81">
        <v>-1.7600000000002</v>
      </c>
      <c r="O55" s="74">
        <f t="shared" si="2"/>
        <v>191.12</v>
      </c>
      <c r="P55" s="30"/>
    </row>
    <row r="56" ht="24" customHeight="1" spans="1:16">
      <c r="A56" s="104"/>
      <c r="B56" s="111" t="s">
        <v>156</v>
      </c>
      <c r="C56" s="112" t="s">
        <v>157</v>
      </c>
      <c r="D56" s="81">
        <f t="shared" si="0"/>
        <v>1474.72</v>
      </c>
      <c r="E56" s="81">
        <f t="shared" ref="E56:H56" si="17">+E57+E58+E59</f>
        <v>214.75</v>
      </c>
      <c r="F56" s="81">
        <f t="shared" si="17"/>
        <v>584.06</v>
      </c>
      <c r="G56" s="81">
        <f t="shared" si="17"/>
        <v>304.05</v>
      </c>
      <c r="H56" s="81">
        <f t="shared" si="17"/>
        <v>371.86</v>
      </c>
      <c r="I56" s="81">
        <f t="shared" si="13"/>
        <v>1283.9</v>
      </c>
      <c r="J56" s="120">
        <v>991</v>
      </c>
      <c r="K56" s="120">
        <v>693.06</v>
      </c>
      <c r="L56" s="120">
        <v>327.44</v>
      </c>
      <c r="M56" s="81">
        <v>365.62</v>
      </c>
      <c r="N56" s="81">
        <v>-72.7200000000002</v>
      </c>
      <c r="O56" s="74">
        <f t="shared" si="2"/>
        <v>190.82</v>
      </c>
      <c r="P56" s="139"/>
    </row>
    <row r="57" ht="24" customHeight="1" spans="1:16">
      <c r="A57" s="104"/>
      <c r="B57" s="113"/>
      <c r="C57" s="105" t="s">
        <v>159</v>
      </c>
      <c r="D57" s="81">
        <f t="shared" si="0"/>
        <v>0</v>
      </c>
      <c r="E57" s="81">
        <v>0</v>
      </c>
      <c r="F57" s="81">
        <v>0</v>
      </c>
      <c r="G57" s="81">
        <v>0</v>
      </c>
      <c r="H57" s="81">
        <v>0</v>
      </c>
      <c r="I57" s="81">
        <f t="shared" si="13"/>
        <v>0</v>
      </c>
      <c r="J57" s="120">
        <v>5</v>
      </c>
      <c r="K57" s="120">
        <v>7</v>
      </c>
      <c r="L57" s="120">
        <v>6</v>
      </c>
      <c r="M57" s="81">
        <v>1</v>
      </c>
      <c r="N57" s="81">
        <v>-6</v>
      </c>
      <c r="O57" s="74">
        <f t="shared" si="2"/>
        <v>0</v>
      </c>
      <c r="P57" s="30"/>
    </row>
    <row r="58" ht="24" customHeight="1" spans="1:16">
      <c r="A58" s="104"/>
      <c r="B58" s="113"/>
      <c r="C58" s="105" t="s">
        <v>161</v>
      </c>
      <c r="D58" s="81">
        <f t="shared" si="0"/>
        <v>1456.9</v>
      </c>
      <c r="E58" s="81">
        <f>+VLOOKUP(C58,'[2]1-3月'!$B$5:$Q$49,15,FALSE)</f>
        <v>200.89</v>
      </c>
      <c r="F58" s="81">
        <f>+VLOOKUP(C58,'[2]4-6月'!$B$5:$T$48,18,FALSE)</f>
        <v>580.95</v>
      </c>
      <c r="G58" s="81">
        <f>+VLOOKUP(C58,'[2]7-9月'!$B$5:$C$51,2,FALSE)</f>
        <v>304.05</v>
      </c>
      <c r="H58" s="81">
        <f>+VLOOKUP(C58,'[2]10-12月'!$B$4:$T$48,18,FALSE)</f>
        <v>371.01</v>
      </c>
      <c r="I58" s="81">
        <f t="shared" si="13"/>
        <v>1256.62</v>
      </c>
      <c r="J58" s="120">
        <v>892</v>
      </c>
      <c r="K58" s="120">
        <v>724.45</v>
      </c>
      <c r="L58" s="120">
        <v>347.3</v>
      </c>
      <c r="M58" s="81">
        <v>377.15</v>
      </c>
      <c r="N58" s="81">
        <v>-12.5300000000002</v>
      </c>
      <c r="O58" s="74">
        <f t="shared" si="2"/>
        <v>200.28</v>
      </c>
      <c r="P58" s="30"/>
    </row>
    <row r="59" ht="24" customHeight="1" spans="1:16">
      <c r="A59" s="104"/>
      <c r="B59" s="114"/>
      <c r="C59" s="105" t="s">
        <v>163</v>
      </c>
      <c r="D59" s="81">
        <f t="shared" si="0"/>
        <v>17.82</v>
      </c>
      <c r="E59" s="81">
        <f>+VLOOKUP(C59,'[2]1-3月'!$B$5:$Q$49,15,FALSE)</f>
        <v>13.86</v>
      </c>
      <c r="F59" s="81">
        <f>+VLOOKUP(C59,'[2]4-6月'!$B$5:$T$48,18,FALSE)</f>
        <v>3.11</v>
      </c>
      <c r="G59" s="81">
        <v>0</v>
      </c>
      <c r="H59" s="81">
        <f>+VLOOKUP(C59,'[2]10-12月'!$B$4:$T$48,18,FALSE)</f>
        <v>0.85</v>
      </c>
      <c r="I59" s="81">
        <f t="shared" si="13"/>
        <v>27.28</v>
      </c>
      <c r="J59" s="120">
        <v>94</v>
      </c>
      <c r="K59" s="120">
        <v>-38.39</v>
      </c>
      <c r="L59" s="120">
        <v>-25.86</v>
      </c>
      <c r="M59" s="81">
        <v>-12.53</v>
      </c>
      <c r="N59" s="81">
        <v>-54.19</v>
      </c>
      <c r="O59" s="74">
        <f t="shared" si="2"/>
        <v>-9.46</v>
      </c>
      <c r="P59" s="30"/>
    </row>
    <row r="60" ht="24" customHeight="1" spans="1:16">
      <c r="A60" s="104"/>
      <c r="B60" s="110" t="s">
        <v>166</v>
      </c>
      <c r="C60" s="80" t="s">
        <v>167</v>
      </c>
      <c r="D60" s="81">
        <f t="shared" si="0"/>
        <v>100.72</v>
      </c>
      <c r="E60" s="81">
        <f>+VLOOKUP(C60,'[2]1-3月'!$B$5:$Q$49,15,FALSE)</f>
        <v>64.7</v>
      </c>
      <c r="F60" s="81">
        <f>+VLOOKUP(C60,'[2]4-6月'!$B$5:$T$48,18,FALSE)</f>
        <v>9.57</v>
      </c>
      <c r="G60" s="81">
        <f>+VLOOKUP(C60,'[2]7-9月'!$B$5:$C$51,2,FALSE)</f>
        <v>13.75</v>
      </c>
      <c r="H60" s="81">
        <f>+VLOOKUP(C60,'[2]10-12月'!$B$4:$T$48,18,FALSE)</f>
        <v>12.7</v>
      </c>
      <c r="I60" s="81">
        <f t="shared" si="13"/>
        <v>119.37</v>
      </c>
      <c r="J60" s="120">
        <v>52</v>
      </c>
      <c r="K60" s="120">
        <v>-4.82999999999999</v>
      </c>
      <c r="L60" s="120">
        <v>0.400000000000006</v>
      </c>
      <c r="M60" s="81">
        <v>-5.23</v>
      </c>
      <c r="N60" s="81">
        <v>72.6</v>
      </c>
      <c r="O60" s="74">
        <f t="shared" si="2"/>
        <v>-18.65</v>
      </c>
      <c r="P60" s="30"/>
    </row>
    <row r="61" ht="24" customHeight="1" spans="1:16">
      <c r="A61" s="108"/>
      <c r="B61" s="109" t="s">
        <v>170</v>
      </c>
      <c r="C61" s="105" t="s">
        <v>171</v>
      </c>
      <c r="D61" s="81">
        <f t="shared" si="0"/>
        <v>105.6</v>
      </c>
      <c r="E61" s="81">
        <f>+VLOOKUP(C61,'[2]1-3月'!$B$5:$Q$49,15,FALSE)</f>
        <v>26.53</v>
      </c>
      <c r="F61" s="81">
        <f>+VLOOKUP(C61,'[2]4-6月'!$B$5:$T$48,18,FALSE)</f>
        <v>27.38</v>
      </c>
      <c r="G61" s="81">
        <f>+VLOOKUP(C61,'[2]7-9月'!$B$5:$C$51,2,FALSE)</f>
        <v>35.55</v>
      </c>
      <c r="H61" s="81">
        <f>+VLOOKUP(C61,'[2]10-12月'!$B$4:$T$48,18,FALSE)</f>
        <v>16.14</v>
      </c>
      <c r="I61" s="81">
        <f t="shared" si="13"/>
        <v>86.65</v>
      </c>
      <c r="J61" s="120">
        <v>87</v>
      </c>
      <c r="K61" s="120">
        <v>-11.65</v>
      </c>
      <c r="L61" s="120">
        <v>-12.94</v>
      </c>
      <c r="M61" s="81">
        <v>1.29</v>
      </c>
      <c r="N61" s="81">
        <v>-1.64</v>
      </c>
      <c r="O61" s="74">
        <f t="shared" si="2"/>
        <v>18.95</v>
      </c>
      <c r="P61" s="30"/>
    </row>
    <row r="62" ht="24" customHeight="1" spans="1:16">
      <c r="A62" s="103" t="s">
        <v>174</v>
      </c>
      <c r="B62" s="87"/>
      <c r="C62" s="102" t="s">
        <v>175</v>
      </c>
      <c r="D62" s="81">
        <f t="shared" si="0"/>
        <v>1606.49</v>
      </c>
      <c r="E62" s="81">
        <f t="shared" ref="E62:H62" si="18">+E63+E69</f>
        <v>375.94</v>
      </c>
      <c r="F62" s="81">
        <f t="shared" si="18"/>
        <v>582.4</v>
      </c>
      <c r="G62" s="81">
        <f t="shared" si="18"/>
        <v>475.46</v>
      </c>
      <c r="H62" s="81">
        <f t="shared" si="18"/>
        <v>172.69</v>
      </c>
      <c r="I62" s="81">
        <f t="shared" si="13"/>
        <v>1540.29</v>
      </c>
      <c r="J62" s="120">
        <v>1629</v>
      </c>
      <c r="K62" s="120">
        <v>-341.49</v>
      </c>
      <c r="L62" s="120">
        <v>-210.63</v>
      </c>
      <c r="M62" s="81">
        <v>-130.86</v>
      </c>
      <c r="N62" s="81">
        <v>42.1499999999999</v>
      </c>
      <c r="O62" s="74">
        <f t="shared" si="2"/>
        <v>66.2000000000003</v>
      </c>
      <c r="P62" s="30"/>
    </row>
    <row r="63" ht="24" customHeight="1" spans="1:16">
      <c r="A63" s="104"/>
      <c r="B63" s="111" t="s">
        <v>178</v>
      </c>
      <c r="C63" s="112" t="s">
        <v>179</v>
      </c>
      <c r="D63" s="81">
        <f t="shared" si="0"/>
        <v>1420.98</v>
      </c>
      <c r="E63" s="81">
        <f t="shared" ref="E63:H63" si="19">+E64+E65+E66+E67+E68</f>
        <v>333.29</v>
      </c>
      <c r="F63" s="81">
        <f t="shared" si="19"/>
        <v>499.17</v>
      </c>
      <c r="G63" s="81">
        <f t="shared" si="19"/>
        <v>426.63</v>
      </c>
      <c r="H63" s="81">
        <f t="shared" si="19"/>
        <v>161.89</v>
      </c>
      <c r="I63" s="81">
        <f t="shared" si="13"/>
        <v>1337.97</v>
      </c>
      <c r="J63" s="120">
        <v>1481</v>
      </c>
      <c r="K63" s="120">
        <v>-290.24</v>
      </c>
      <c r="L63" s="120">
        <v>-182.61</v>
      </c>
      <c r="M63" s="81">
        <v>-107.63</v>
      </c>
      <c r="N63" s="81">
        <v>-35.4000000000001</v>
      </c>
      <c r="O63" s="74">
        <f t="shared" si="2"/>
        <v>83.0100000000002</v>
      </c>
      <c r="P63" s="139"/>
    </row>
    <row r="64" ht="24" customHeight="1" spans="1:16">
      <c r="A64" s="104"/>
      <c r="B64" s="113"/>
      <c r="C64" s="105" t="s">
        <v>181</v>
      </c>
      <c r="D64" s="81">
        <f t="shared" si="0"/>
        <v>0</v>
      </c>
      <c r="E64" s="81">
        <v>0</v>
      </c>
      <c r="F64" s="81">
        <v>0</v>
      </c>
      <c r="G64" s="81">
        <v>0</v>
      </c>
      <c r="H64" s="81">
        <v>0</v>
      </c>
      <c r="I64" s="81">
        <f t="shared" si="13"/>
        <v>0</v>
      </c>
      <c r="J64" s="120">
        <v>102</v>
      </c>
      <c r="K64" s="120">
        <v>-121.2</v>
      </c>
      <c r="L64" s="120">
        <v>-98.41</v>
      </c>
      <c r="M64" s="81">
        <v>-22.79</v>
      </c>
      <c r="N64" s="81">
        <v>-79.21</v>
      </c>
      <c r="O64" s="74">
        <f t="shared" si="2"/>
        <v>0</v>
      </c>
      <c r="P64" s="30"/>
    </row>
    <row r="65" ht="24" customHeight="1" spans="1:16">
      <c r="A65" s="104"/>
      <c r="B65" s="113"/>
      <c r="C65" s="105" t="s">
        <v>183</v>
      </c>
      <c r="D65" s="81">
        <f t="shared" si="0"/>
        <v>931.76</v>
      </c>
      <c r="E65" s="81">
        <f>+VLOOKUP(C65,'[2]1-3月'!$B$5:$Q$49,15,FALSE)</f>
        <v>235.5</v>
      </c>
      <c r="F65" s="81">
        <f>+VLOOKUP(C65,'[2]4-6月'!$B$5:$T$48,18,FALSE)</f>
        <v>276.65</v>
      </c>
      <c r="G65" s="81">
        <f>+VLOOKUP(C65,'[2]7-9月'!$B$5:$C$51,2,FALSE)</f>
        <v>276.82</v>
      </c>
      <c r="H65" s="81">
        <f>+VLOOKUP(C65,'[2]10-12月'!$B$4:$T$48,18,FALSE)</f>
        <v>142.79</v>
      </c>
      <c r="I65" s="81">
        <f t="shared" si="13"/>
        <v>823.15</v>
      </c>
      <c r="J65" s="120">
        <v>877</v>
      </c>
      <c r="K65" s="120">
        <v>-73.6099999999999</v>
      </c>
      <c r="L65" s="120">
        <v>-22.3</v>
      </c>
      <c r="M65" s="81">
        <v>-51.3099999999999</v>
      </c>
      <c r="N65" s="81">
        <v>-2.54000000000008</v>
      </c>
      <c r="O65" s="74">
        <f t="shared" si="2"/>
        <v>108.61</v>
      </c>
      <c r="P65" s="30"/>
    </row>
    <row r="66" ht="24" customHeight="1" spans="1:16">
      <c r="A66" s="104"/>
      <c r="B66" s="113"/>
      <c r="C66" s="105" t="s">
        <v>185</v>
      </c>
      <c r="D66" s="81">
        <f t="shared" si="0"/>
        <v>0</v>
      </c>
      <c r="E66" s="81">
        <v>0</v>
      </c>
      <c r="F66" s="81">
        <v>0</v>
      </c>
      <c r="G66" s="81">
        <v>0</v>
      </c>
      <c r="H66" s="81">
        <v>0</v>
      </c>
      <c r="I66" s="81">
        <f t="shared" si="13"/>
        <v>0</v>
      </c>
      <c r="J66" s="120">
        <v>37</v>
      </c>
      <c r="K66" s="120">
        <v>-0.240000000000009</v>
      </c>
      <c r="L66" s="120">
        <v>4.34999999999999</v>
      </c>
      <c r="M66" s="81">
        <v>-4.59</v>
      </c>
      <c r="N66" s="81">
        <v>-32.41</v>
      </c>
      <c r="O66" s="74">
        <f t="shared" si="2"/>
        <v>0</v>
      </c>
      <c r="P66" s="30"/>
    </row>
    <row r="67" ht="24" customHeight="1" spans="1:16">
      <c r="A67" s="104"/>
      <c r="B67" s="113"/>
      <c r="C67" s="105" t="s">
        <v>187</v>
      </c>
      <c r="D67" s="81">
        <f t="shared" si="0"/>
        <v>241.06</v>
      </c>
      <c r="E67" s="81">
        <f>+VLOOKUP(C67,'[2]1-3月'!$B$5:$Q$49,15,FALSE)</f>
        <v>43.33</v>
      </c>
      <c r="F67" s="81">
        <f>+VLOOKUP(C67,'[2]4-6月'!$B$5:$T$48,18,FALSE)</f>
        <v>105.14</v>
      </c>
      <c r="G67" s="81">
        <f>+VLOOKUP(C67,'[2]7-9月'!$B$5:$C$51,2,FALSE)</f>
        <v>91.41</v>
      </c>
      <c r="H67" s="81">
        <f>+VLOOKUP(C67,'[2]10-12月'!$B$4:$T$48,18,FALSE)</f>
        <v>1.18</v>
      </c>
      <c r="I67" s="81">
        <f t="shared" si="13"/>
        <v>238.63</v>
      </c>
      <c r="J67" s="120">
        <v>218</v>
      </c>
      <c r="K67" s="120">
        <v>-19.49</v>
      </c>
      <c r="L67" s="120">
        <v>-22.57</v>
      </c>
      <c r="M67" s="81">
        <v>3.08</v>
      </c>
      <c r="N67" s="81">
        <v>17.55</v>
      </c>
      <c r="O67" s="74">
        <f t="shared" si="2"/>
        <v>2.42999999999998</v>
      </c>
      <c r="P67" s="30"/>
    </row>
    <row r="68" ht="24" customHeight="1" spans="1:16">
      <c r="A68" s="104"/>
      <c r="B68" s="114"/>
      <c r="C68" s="105" t="s">
        <v>189</v>
      </c>
      <c r="D68" s="81">
        <f t="shared" si="0"/>
        <v>248.16</v>
      </c>
      <c r="E68" s="81">
        <f>+VLOOKUP(C68,'[2]1-3月'!$B$5:$Q$49,15,FALSE)</f>
        <v>54.46</v>
      </c>
      <c r="F68" s="81">
        <f>+VLOOKUP(C68,'[2]4-6月'!$B$5:$T$48,18,FALSE)</f>
        <v>117.38</v>
      </c>
      <c r="G68" s="81">
        <f>+VLOOKUP(C68,'[2]7-9月'!$B$5:$C$51,2,FALSE)</f>
        <v>58.4</v>
      </c>
      <c r="H68" s="81">
        <f>+VLOOKUP(C68,'[2]10-12月'!$B$4:$T$48,18,FALSE)</f>
        <v>17.92</v>
      </c>
      <c r="I68" s="81">
        <f t="shared" si="13"/>
        <v>276.19</v>
      </c>
      <c r="J68" s="120">
        <v>247</v>
      </c>
      <c r="K68" s="120">
        <v>-75.7</v>
      </c>
      <c r="L68" s="120">
        <v>-43.68</v>
      </c>
      <c r="M68" s="81">
        <v>-32.02</v>
      </c>
      <c r="N68" s="81">
        <v>61.21</v>
      </c>
      <c r="O68" s="74">
        <f t="shared" si="2"/>
        <v>-28.03</v>
      </c>
      <c r="P68" s="30"/>
    </row>
    <row r="69" ht="24" customHeight="1" spans="1:16">
      <c r="A69" s="108"/>
      <c r="B69" s="109" t="s">
        <v>192</v>
      </c>
      <c r="C69" s="105" t="s">
        <v>193</v>
      </c>
      <c r="D69" s="81">
        <f t="shared" si="0"/>
        <v>185.51</v>
      </c>
      <c r="E69" s="81">
        <f>+VLOOKUP(C69,'[2]1-3月'!$B$5:$Q$49,15,FALSE)</f>
        <v>42.65</v>
      </c>
      <c r="F69" s="81">
        <f>+VLOOKUP(C69,'[2]4-6月'!$B$5:$T$48,18,FALSE)</f>
        <v>83.23</v>
      </c>
      <c r="G69" s="81">
        <f>+VLOOKUP(C69,'[2]7-9月'!$B$5:$C$51,2,FALSE)</f>
        <v>48.83</v>
      </c>
      <c r="H69" s="81">
        <f>+VLOOKUP(C69,'[2]10-12月'!$B$4:$T$48,18,FALSE)</f>
        <v>10.8</v>
      </c>
      <c r="I69" s="81">
        <f t="shared" si="13"/>
        <v>202.32</v>
      </c>
      <c r="J69" s="120">
        <v>148</v>
      </c>
      <c r="K69" s="120">
        <v>-51.25</v>
      </c>
      <c r="L69" s="120">
        <v>-28.02</v>
      </c>
      <c r="M69" s="81">
        <v>-23.23</v>
      </c>
      <c r="N69" s="81">
        <v>77.55</v>
      </c>
      <c r="O69" s="74">
        <f t="shared" si="2"/>
        <v>-16.81</v>
      </c>
      <c r="P69" s="30"/>
    </row>
    <row r="70" ht="24" customHeight="1" spans="1:16">
      <c r="A70" s="111" t="s">
        <v>196</v>
      </c>
      <c r="B70" s="87"/>
      <c r="C70" s="102" t="s">
        <v>197</v>
      </c>
      <c r="D70" s="81">
        <f t="shared" si="0"/>
        <v>972.84</v>
      </c>
      <c r="E70" s="81">
        <f t="shared" ref="E70:H70" si="20">+E71</f>
        <v>304.26</v>
      </c>
      <c r="F70" s="81">
        <f t="shared" si="20"/>
        <v>352.74</v>
      </c>
      <c r="G70" s="81">
        <f t="shared" si="20"/>
        <v>207.69</v>
      </c>
      <c r="H70" s="81">
        <f t="shared" si="20"/>
        <v>108.15</v>
      </c>
      <c r="I70" s="81">
        <f t="shared" si="13"/>
        <v>1055.96</v>
      </c>
      <c r="J70" s="120">
        <v>576</v>
      </c>
      <c r="K70" s="120">
        <v>-109.78</v>
      </c>
      <c r="L70" s="120">
        <v>-113.57</v>
      </c>
      <c r="M70" s="81">
        <v>3.78999999999999</v>
      </c>
      <c r="N70" s="81">
        <v>476.17</v>
      </c>
      <c r="O70" s="74">
        <f t="shared" si="2"/>
        <v>-83.12</v>
      </c>
      <c r="P70" s="30"/>
    </row>
    <row r="71" ht="24" customHeight="1" spans="1:16">
      <c r="A71" s="113"/>
      <c r="B71" s="111" t="s">
        <v>200</v>
      </c>
      <c r="C71" s="112" t="s">
        <v>201</v>
      </c>
      <c r="D71" s="81">
        <f t="shared" si="0"/>
        <v>972.84</v>
      </c>
      <c r="E71" s="81">
        <f t="shared" ref="E71:H71" si="21">+E72+E73+E74</f>
        <v>304.26</v>
      </c>
      <c r="F71" s="81">
        <f t="shared" si="21"/>
        <v>352.74</v>
      </c>
      <c r="G71" s="81">
        <f t="shared" si="21"/>
        <v>207.69</v>
      </c>
      <c r="H71" s="81">
        <f t="shared" si="21"/>
        <v>108.15</v>
      </c>
      <c r="I71" s="81">
        <f t="shared" si="13"/>
        <v>1055.96</v>
      </c>
      <c r="J71" s="120">
        <v>576</v>
      </c>
      <c r="K71" s="120">
        <v>-109.78</v>
      </c>
      <c r="L71" s="120">
        <v>-113.57</v>
      </c>
      <c r="M71" s="81">
        <v>3.78999999999999</v>
      </c>
      <c r="N71" s="81">
        <v>476.17</v>
      </c>
      <c r="O71" s="74">
        <f t="shared" si="2"/>
        <v>-83.12</v>
      </c>
      <c r="P71" s="139"/>
    </row>
    <row r="72" ht="24" customHeight="1" spans="1:16">
      <c r="A72" s="113"/>
      <c r="B72" s="113"/>
      <c r="C72" s="105" t="s">
        <v>203</v>
      </c>
      <c r="D72" s="81">
        <f t="shared" si="0"/>
        <v>701.32</v>
      </c>
      <c r="E72" s="81">
        <f>+VLOOKUP(C72,'[2]1-3月'!$B$5:$Q$49,15,FALSE)</f>
        <v>197.85</v>
      </c>
      <c r="F72" s="81">
        <f>+VLOOKUP(C72,'[2]4-6月'!$B$5:$T$48,18,FALSE)</f>
        <v>246.96</v>
      </c>
      <c r="G72" s="81">
        <f>+VLOOKUP(C72,'[2]7-9月'!$B$5:$C$51,2,FALSE)</f>
        <v>168.85</v>
      </c>
      <c r="H72" s="81">
        <f>+VLOOKUP(C72,'[2]10-12月'!$B$4:$T$48,18,FALSE)</f>
        <v>87.66</v>
      </c>
      <c r="I72" s="81">
        <f t="shared" si="13"/>
        <v>714.92</v>
      </c>
      <c r="J72" s="120">
        <v>442</v>
      </c>
      <c r="K72" s="120">
        <v>-143.47</v>
      </c>
      <c r="L72" s="120">
        <v>-128.9</v>
      </c>
      <c r="M72" s="81">
        <v>-14.57</v>
      </c>
      <c r="N72" s="81">
        <v>287.49</v>
      </c>
      <c r="O72" s="74">
        <f t="shared" si="2"/>
        <v>-13.6</v>
      </c>
      <c r="P72" s="152"/>
    </row>
    <row r="73" ht="24" customHeight="1" spans="1:16">
      <c r="A73" s="113"/>
      <c r="B73" s="113"/>
      <c r="C73" s="105" t="s">
        <v>205</v>
      </c>
      <c r="D73" s="81">
        <f t="shared" ref="D73:D96" si="22">+E73+F73+G73+H73</f>
        <v>0</v>
      </c>
      <c r="E73" s="81">
        <v>0</v>
      </c>
      <c r="F73" s="81">
        <v>0</v>
      </c>
      <c r="G73" s="81">
        <v>0</v>
      </c>
      <c r="H73" s="81">
        <v>0</v>
      </c>
      <c r="I73" s="81">
        <f t="shared" si="13"/>
        <v>0</v>
      </c>
      <c r="J73" s="120">
        <v>0</v>
      </c>
      <c r="K73" s="120">
        <v>0</v>
      </c>
      <c r="L73" s="120">
        <v>0</v>
      </c>
      <c r="M73" s="81">
        <v>0</v>
      </c>
      <c r="N73" s="81">
        <v>0</v>
      </c>
      <c r="O73" s="74">
        <f t="shared" ref="O73:O96" si="23">D73-I73</f>
        <v>0</v>
      </c>
      <c r="P73" s="132"/>
    </row>
    <row r="74" ht="24" customHeight="1" spans="1:16">
      <c r="A74" s="114"/>
      <c r="B74" s="148"/>
      <c r="C74" s="105" t="s">
        <v>207</v>
      </c>
      <c r="D74" s="81">
        <f t="shared" si="22"/>
        <v>271.52</v>
      </c>
      <c r="E74" s="81">
        <f>+VLOOKUP(C74,'[2]1-3月'!$B$5:$Q$49,15,FALSE)</f>
        <v>106.41</v>
      </c>
      <c r="F74" s="81">
        <f>+VLOOKUP(C74,'[2]4-6月'!$B$5:$T$48,18,FALSE)</f>
        <v>105.78</v>
      </c>
      <c r="G74" s="81">
        <f>+VLOOKUP(C74,'[2]7-9月'!$B$5:$C$51,2,FALSE)</f>
        <v>38.84</v>
      </c>
      <c r="H74" s="81">
        <f>+VLOOKUP(C74,'[2]10-12月'!$B$4:$T$48,18,FALSE)</f>
        <v>20.49</v>
      </c>
      <c r="I74" s="81">
        <f t="shared" ref="I74:I96" si="24">J74+M74+N74</f>
        <v>341.04</v>
      </c>
      <c r="J74" s="120">
        <v>134</v>
      </c>
      <c r="K74" s="120">
        <v>33.69</v>
      </c>
      <c r="L74" s="120">
        <v>15.33</v>
      </c>
      <c r="M74" s="81">
        <v>18.36</v>
      </c>
      <c r="N74" s="81">
        <v>188.68</v>
      </c>
      <c r="O74" s="74">
        <f t="shared" si="23"/>
        <v>-69.52</v>
      </c>
      <c r="P74" s="136"/>
    </row>
    <row r="75" ht="24" customHeight="1" spans="1:16">
      <c r="A75" s="103" t="s">
        <v>210</v>
      </c>
      <c r="B75" s="87"/>
      <c r="C75" s="88" t="s">
        <v>211</v>
      </c>
      <c r="D75" s="81">
        <f t="shared" si="22"/>
        <v>1206.28</v>
      </c>
      <c r="E75" s="81">
        <f t="shared" ref="E75:H75" si="25">+E76+E77</f>
        <v>448.38</v>
      </c>
      <c r="F75" s="81">
        <f t="shared" si="25"/>
        <v>344.03</v>
      </c>
      <c r="G75" s="81">
        <f t="shared" si="25"/>
        <v>194.39</v>
      </c>
      <c r="H75" s="81">
        <f t="shared" si="25"/>
        <v>219.48</v>
      </c>
      <c r="I75" s="81">
        <f t="shared" si="24"/>
        <v>1273.6</v>
      </c>
      <c r="J75" s="120">
        <v>789</v>
      </c>
      <c r="K75" s="120">
        <v>114.17</v>
      </c>
      <c r="L75" s="120">
        <v>75.3399999999999</v>
      </c>
      <c r="M75" s="81">
        <v>38.8300000000001</v>
      </c>
      <c r="N75" s="81">
        <v>445.77</v>
      </c>
      <c r="O75" s="74">
        <f t="shared" si="23"/>
        <v>-67.3200000000002</v>
      </c>
      <c r="P75" s="30"/>
    </row>
    <row r="76" ht="24" customHeight="1" spans="1:16">
      <c r="A76" s="104"/>
      <c r="B76" s="149" t="s">
        <v>212</v>
      </c>
      <c r="C76" s="105" t="s">
        <v>213</v>
      </c>
      <c r="D76" s="81">
        <f t="shared" si="22"/>
        <v>1187.11</v>
      </c>
      <c r="E76" s="81">
        <f>+VLOOKUP(C76,'[2]1-3月'!$B$5:$Q$49,15,FALSE)</f>
        <v>445.61</v>
      </c>
      <c r="F76" s="81">
        <f>+VLOOKUP(C76,'[2]4-6月'!$B$5:$T$48,18,FALSE)</f>
        <v>331.07</v>
      </c>
      <c r="G76" s="81">
        <f>+VLOOKUP(C76,'[2]7-9月'!$B$5:$C$51,2,FALSE)</f>
        <v>190.95</v>
      </c>
      <c r="H76" s="81">
        <f>+VLOOKUP(C76,'[2]10-12月'!$B$4:$T$48,18,FALSE)</f>
        <v>219.48</v>
      </c>
      <c r="I76" s="81">
        <f t="shared" si="24"/>
        <v>1248.32</v>
      </c>
      <c r="J76" s="120">
        <v>789</v>
      </c>
      <c r="K76" s="120">
        <v>109.37</v>
      </c>
      <c r="L76" s="120">
        <v>72.9399999999999</v>
      </c>
      <c r="M76" s="81">
        <v>36.4300000000001</v>
      </c>
      <c r="N76" s="81">
        <v>422.89</v>
      </c>
      <c r="O76" s="74">
        <f t="shared" si="23"/>
        <v>-61.2100000000003</v>
      </c>
      <c r="P76" s="30"/>
    </row>
    <row r="77" ht="24" customHeight="1" spans="1:16">
      <c r="A77" s="104"/>
      <c r="B77" s="149" t="s">
        <v>214</v>
      </c>
      <c r="C77" s="105" t="s">
        <v>215</v>
      </c>
      <c r="D77" s="81">
        <f t="shared" si="22"/>
        <v>19.17</v>
      </c>
      <c r="E77" s="81">
        <f>+VLOOKUP(C77,'[2]1-3月'!$B$5:$Q$49,15,FALSE)</f>
        <v>2.77</v>
      </c>
      <c r="F77" s="81">
        <f>+VLOOKUP(C77,'[2]4-6月'!$B$5:$T$48,18,FALSE)</f>
        <v>12.96</v>
      </c>
      <c r="G77" s="81">
        <f>+VLOOKUP(C77,'[2]7-9月'!$B$5:$C$51,2,FALSE)</f>
        <v>3.44</v>
      </c>
      <c r="H77" s="81">
        <f>+VLOOKUP(C77,'[2]10-12月'!$B$4:$T$48,18,FALSE)</f>
        <v>0</v>
      </c>
      <c r="I77" s="81">
        <f t="shared" si="24"/>
        <v>25.28</v>
      </c>
      <c r="J77" s="120">
        <v>0</v>
      </c>
      <c r="K77" s="120">
        <v>4.8</v>
      </c>
      <c r="L77" s="120">
        <v>2.4</v>
      </c>
      <c r="M77" s="81">
        <v>2.4</v>
      </c>
      <c r="N77" s="81">
        <v>22.88</v>
      </c>
      <c r="O77" s="74">
        <f t="shared" si="23"/>
        <v>-6.11</v>
      </c>
      <c r="P77" s="30"/>
    </row>
    <row r="78" ht="24" customHeight="1" spans="1:16">
      <c r="A78" s="103" t="s">
        <v>218</v>
      </c>
      <c r="B78" s="87"/>
      <c r="C78" s="88" t="s">
        <v>219</v>
      </c>
      <c r="D78" s="81">
        <f t="shared" si="22"/>
        <v>1030.57</v>
      </c>
      <c r="E78" s="81">
        <f t="shared" ref="E78:H78" si="26">+E79+E80+E81+E82+E83</f>
        <v>307.16</v>
      </c>
      <c r="F78" s="81">
        <f t="shared" si="26"/>
        <v>273.62</v>
      </c>
      <c r="G78" s="81">
        <f t="shared" si="26"/>
        <v>239.72</v>
      </c>
      <c r="H78" s="81">
        <f t="shared" si="26"/>
        <v>210.07</v>
      </c>
      <c r="I78" s="81">
        <f t="shared" si="24"/>
        <v>919.8</v>
      </c>
      <c r="J78" s="120">
        <v>667</v>
      </c>
      <c r="K78" s="120">
        <v>28.87</v>
      </c>
      <c r="L78" s="120">
        <v>33.71</v>
      </c>
      <c r="M78" s="81">
        <v>-4.84</v>
      </c>
      <c r="N78" s="81">
        <v>257.64</v>
      </c>
      <c r="O78" s="74">
        <f t="shared" si="23"/>
        <v>110.77</v>
      </c>
      <c r="P78" s="30"/>
    </row>
    <row r="79" ht="24" customHeight="1" spans="1:16">
      <c r="A79" s="104"/>
      <c r="B79" s="150" t="s">
        <v>222</v>
      </c>
      <c r="C79" s="105" t="s">
        <v>223</v>
      </c>
      <c r="D79" s="81">
        <f t="shared" si="22"/>
        <v>553.79</v>
      </c>
      <c r="E79" s="81">
        <f>+VLOOKUP(C79,'[2]1-3月'!$B$5:$Q$49,15,FALSE)</f>
        <v>152.74</v>
      </c>
      <c r="F79" s="81">
        <f>+VLOOKUP(C79,'[2]4-6月'!$B$5:$T$48,18,FALSE)</f>
        <v>165.45</v>
      </c>
      <c r="G79" s="81">
        <f>+VLOOKUP(C79,'[2]7-9月'!$B$5:$C$51,2,FALSE)</f>
        <v>140.85</v>
      </c>
      <c r="H79" s="81">
        <f>+VLOOKUP(C79,'[2]10-12月'!$B$4:$T$48,18,FALSE)</f>
        <v>94.75</v>
      </c>
      <c r="I79" s="81">
        <f t="shared" si="24"/>
        <v>511.41</v>
      </c>
      <c r="J79" s="120">
        <v>408</v>
      </c>
      <c r="K79" s="120">
        <v>53.45</v>
      </c>
      <c r="L79" s="120">
        <v>43.33</v>
      </c>
      <c r="M79" s="81">
        <v>10.12</v>
      </c>
      <c r="N79" s="81">
        <v>93.29</v>
      </c>
      <c r="O79" s="74">
        <f t="shared" si="23"/>
        <v>42.3799999999999</v>
      </c>
      <c r="P79" s="30"/>
    </row>
    <row r="80" ht="24" customHeight="1" spans="1:16">
      <c r="A80" s="104"/>
      <c r="B80" s="151" t="s">
        <v>226</v>
      </c>
      <c r="C80" s="105" t="s">
        <v>227</v>
      </c>
      <c r="D80" s="81">
        <f t="shared" si="22"/>
        <v>308.14</v>
      </c>
      <c r="E80" s="81">
        <f>+VLOOKUP(C80,'[2]1-3月'!$B$5:$Q$49,15,FALSE)</f>
        <v>105.7</v>
      </c>
      <c r="F80" s="81">
        <f>+VLOOKUP(C80,'[2]4-6月'!$B$5:$T$48,18,FALSE)</f>
        <v>56.65</v>
      </c>
      <c r="G80" s="81">
        <f>+VLOOKUP(C80,'[2]7-9月'!$B$5:$C$51,2,FALSE)</f>
        <v>42.27</v>
      </c>
      <c r="H80" s="81">
        <f>+VLOOKUP(C80,'[2]10-12月'!$B$4:$T$48,18,FALSE)</f>
        <v>103.52</v>
      </c>
      <c r="I80" s="81">
        <f t="shared" si="24"/>
        <v>260.94</v>
      </c>
      <c r="J80" s="120">
        <v>168</v>
      </c>
      <c r="K80" s="120">
        <v>-5.98000000000002</v>
      </c>
      <c r="L80" s="120">
        <v>-0.77000000000001</v>
      </c>
      <c r="M80" s="81">
        <v>-5.21000000000001</v>
      </c>
      <c r="N80" s="81">
        <v>98.15</v>
      </c>
      <c r="O80" s="74">
        <f t="shared" si="23"/>
        <v>47.2</v>
      </c>
      <c r="P80" s="30"/>
    </row>
    <row r="81" ht="24" customHeight="1" spans="1:16">
      <c r="A81" s="104"/>
      <c r="B81" s="109" t="s">
        <v>230</v>
      </c>
      <c r="C81" s="105" t="s">
        <v>231</v>
      </c>
      <c r="D81" s="81">
        <f t="shared" si="22"/>
        <v>141.84</v>
      </c>
      <c r="E81" s="81">
        <f>+VLOOKUP(C81,'[2]1-3月'!$B$5:$Q$49,15,FALSE)+'[2]7-9月'!C41</f>
        <v>44.24</v>
      </c>
      <c r="F81" s="81">
        <f>+VLOOKUP(C81,'[2]4-6月'!$B$5:$T$48,18,FALSE)</f>
        <v>43.15</v>
      </c>
      <c r="G81" s="81">
        <f>+VLOOKUP(C81,'[2]7-9月'!$B$5:$C$51,2,FALSE)</f>
        <v>42.65</v>
      </c>
      <c r="H81" s="81">
        <f>+VLOOKUP(C81,'[2]10-12月'!$B$4:$T$48,18,FALSE)</f>
        <v>11.8</v>
      </c>
      <c r="I81" s="81">
        <f t="shared" si="24"/>
        <v>126.8</v>
      </c>
      <c r="J81" s="120">
        <v>91</v>
      </c>
      <c r="K81" s="120">
        <v>-18.6</v>
      </c>
      <c r="L81" s="120">
        <v>-8.84999999999999</v>
      </c>
      <c r="M81" s="81">
        <v>-9.75000000000001</v>
      </c>
      <c r="N81" s="81">
        <v>45.55</v>
      </c>
      <c r="O81" s="74">
        <f t="shared" si="23"/>
        <v>15.04</v>
      </c>
      <c r="P81" s="30"/>
    </row>
    <row r="82" ht="24" customHeight="1" spans="1:16">
      <c r="A82" s="104"/>
      <c r="B82" s="109" t="s">
        <v>307</v>
      </c>
      <c r="C82" s="105" t="s">
        <v>235</v>
      </c>
      <c r="D82" s="81">
        <f t="shared" si="22"/>
        <v>0</v>
      </c>
      <c r="E82" s="81">
        <v>0</v>
      </c>
      <c r="F82" s="81">
        <v>0</v>
      </c>
      <c r="G82" s="81">
        <v>0</v>
      </c>
      <c r="H82" s="81">
        <v>0</v>
      </c>
      <c r="I82" s="81">
        <f t="shared" si="24"/>
        <v>0</v>
      </c>
      <c r="J82" s="120">
        <v>0</v>
      </c>
      <c r="K82" s="120">
        <v>0</v>
      </c>
      <c r="L82" s="120">
        <v>0</v>
      </c>
      <c r="M82" s="81">
        <v>0</v>
      </c>
      <c r="N82" s="81">
        <v>0</v>
      </c>
      <c r="O82" s="74">
        <f t="shared" si="23"/>
        <v>0</v>
      </c>
      <c r="P82" s="30"/>
    </row>
    <row r="83" ht="24" customHeight="1" spans="1:16">
      <c r="A83" s="104"/>
      <c r="B83" s="109" t="s">
        <v>335</v>
      </c>
      <c r="C83" s="105" t="s">
        <v>309</v>
      </c>
      <c r="D83" s="81">
        <f t="shared" si="22"/>
        <v>26.8</v>
      </c>
      <c r="E83" s="81">
        <f>+VLOOKUP(C83,'[2]1-3月'!$B$5:$Q$49,15,FALSE)</f>
        <v>4.48</v>
      </c>
      <c r="F83" s="81">
        <f>+VLOOKUP(C83,'[2]4-6月'!$B$5:$T$48,18,FALSE)</f>
        <v>8.37</v>
      </c>
      <c r="G83" s="81">
        <f>+VLOOKUP(C83,'[2]7-9月'!$B$5:$C$51,2,FALSE)</f>
        <v>13.95</v>
      </c>
      <c r="H83" s="81">
        <v>0</v>
      </c>
      <c r="I83" s="81">
        <f t="shared" si="24"/>
        <v>20.65</v>
      </c>
      <c r="J83" s="120">
        <v>0</v>
      </c>
      <c r="K83" s="120">
        <v>0</v>
      </c>
      <c r="L83" s="120">
        <v>0</v>
      </c>
      <c r="M83" s="81">
        <v>0</v>
      </c>
      <c r="N83" s="81">
        <v>20.65</v>
      </c>
      <c r="O83" s="74">
        <f t="shared" si="23"/>
        <v>6.15</v>
      </c>
      <c r="P83" s="30"/>
    </row>
    <row r="84" ht="24" customHeight="1" spans="1:16">
      <c r="A84" s="103" t="s">
        <v>238</v>
      </c>
      <c r="B84" s="87"/>
      <c r="C84" s="102" t="s">
        <v>239</v>
      </c>
      <c r="D84" s="81">
        <f t="shared" si="22"/>
        <v>642.31</v>
      </c>
      <c r="E84" s="81">
        <f t="shared" ref="E84:H84" si="27">+E85+E86</f>
        <v>191.38</v>
      </c>
      <c r="F84" s="81">
        <f t="shared" si="27"/>
        <v>159.3</v>
      </c>
      <c r="G84" s="81">
        <f t="shared" si="27"/>
        <v>105.48</v>
      </c>
      <c r="H84" s="81">
        <f t="shared" si="27"/>
        <v>186.15</v>
      </c>
      <c r="I84" s="81">
        <f t="shared" si="24"/>
        <v>577.29</v>
      </c>
      <c r="J84" s="120">
        <v>407</v>
      </c>
      <c r="K84" s="120">
        <v>-23.1</v>
      </c>
      <c r="L84" s="120">
        <v>-20.39</v>
      </c>
      <c r="M84" s="81">
        <v>-2.71</v>
      </c>
      <c r="N84" s="81">
        <v>173</v>
      </c>
      <c r="O84" s="74">
        <f t="shared" si="23"/>
        <v>65.02</v>
      </c>
      <c r="P84" s="30"/>
    </row>
    <row r="85" ht="24" customHeight="1" spans="1:16">
      <c r="A85" s="104"/>
      <c r="B85" s="105" t="s">
        <v>242</v>
      </c>
      <c r="C85" s="105" t="s">
        <v>243</v>
      </c>
      <c r="D85" s="81">
        <f t="shared" si="22"/>
        <v>616.44</v>
      </c>
      <c r="E85" s="81">
        <f>+VLOOKUP(C85,'[2]1-3月'!$B$5:$Q$49,15,FALSE)</f>
        <v>188.93</v>
      </c>
      <c r="F85" s="81">
        <f>+VLOOKUP(C85,'[2]4-6月'!$B$5:$T$48,18,FALSE)</f>
        <v>147.36</v>
      </c>
      <c r="G85" s="81">
        <f>+VLOOKUP(C85,'[2]7-9月'!$B$5:$C$51,2,FALSE)</f>
        <v>99.5</v>
      </c>
      <c r="H85" s="81">
        <f>+VLOOKUP(C85,'[2]10-12月'!$B$4:$T$48,18,FALSE)</f>
        <v>180.65</v>
      </c>
      <c r="I85" s="81">
        <f t="shared" si="24"/>
        <v>540.5</v>
      </c>
      <c r="J85" s="120">
        <v>378</v>
      </c>
      <c r="K85" s="120">
        <v>-19.34</v>
      </c>
      <c r="L85" s="120">
        <v>-21.44</v>
      </c>
      <c r="M85" s="81">
        <v>2.1</v>
      </c>
      <c r="N85" s="81">
        <v>160.4</v>
      </c>
      <c r="O85" s="74">
        <f t="shared" si="23"/>
        <v>75.9400000000001</v>
      </c>
      <c r="P85" s="30"/>
    </row>
    <row r="86" ht="24" customHeight="1" spans="1:16">
      <c r="A86" s="108"/>
      <c r="B86" s="105" t="s">
        <v>246</v>
      </c>
      <c r="C86" s="105" t="s">
        <v>247</v>
      </c>
      <c r="D86" s="81">
        <f t="shared" si="22"/>
        <v>25.87</v>
      </c>
      <c r="E86" s="81">
        <f>+VLOOKUP(C86,'[2]1-3月'!$B$5:$Q$49,15,FALSE)+'[2]7-9月'!C43</f>
        <v>2.45</v>
      </c>
      <c r="F86" s="81">
        <f>+VLOOKUP(C86,'[2]4-6月'!$B$5:$T$48,18,FALSE)</f>
        <v>11.94</v>
      </c>
      <c r="G86" s="81">
        <f>+VLOOKUP(C86,'[2]7-9月'!$B$5:$C$51,2,FALSE)</f>
        <v>5.98</v>
      </c>
      <c r="H86" s="81">
        <f>+VLOOKUP(C86,'[2]10-12月'!$B$4:$T$48,18,FALSE)</f>
        <v>5.5</v>
      </c>
      <c r="I86" s="81">
        <f t="shared" si="24"/>
        <v>36.79</v>
      </c>
      <c r="J86" s="120">
        <v>29</v>
      </c>
      <c r="K86" s="120">
        <v>-3.76</v>
      </c>
      <c r="L86" s="120">
        <v>1.05</v>
      </c>
      <c r="M86" s="81">
        <v>-4.81</v>
      </c>
      <c r="N86" s="81">
        <v>12.6</v>
      </c>
      <c r="O86" s="74">
        <f t="shared" si="23"/>
        <v>-10.92</v>
      </c>
      <c r="P86" s="30"/>
    </row>
    <row r="87" ht="24" customHeight="1" spans="1:16">
      <c r="A87" s="103" t="s">
        <v>250</v>
      </c>
      <c r="B87" s="87"/>
      <c r="C87" s="102" t="s">
        <v>251</v>
      </c>
      <c r="D87" s="81">
        <f t="shared" si="22"/>
        <v>920.98</v>
      </c>
      <c r="E87" s="81">
        <f t="shared" ref="E87:H87" si="28">+E88</f>
        <v>170.05</v>
      </c>
      <c r="F87" s="81">
        <f t="shared" si="28"/>
        <v>242.1</v>
      </c>
      <c r="G87" s="81">
        <f t="shared" si="28"/>
        <v>238.09</v>
      </c>
      <c r="H87" s="81">
        <f t="shared" si="28"/>
        <v>270.74</v>
      </c>
      <c r="I87" s="81">
        <f t="shared" si="24"/>
        <v>662.43</v>
      </c>
      <c r="J87" s="120">
        <v>576</v>
      </c>
      <c r="K87" s="120">
        <v>135.17</v>
      </c>
      <c r="L87" s="120">
        <v>68.39</v>
      </c>
      <c r="M87" s="81">
        <v>66.78</v>
      </c>
      <c r="N87" s="81">
        <v>19.65</v>
      </c>
      <c r="O87" s="74">
        <f t="shared" si="23"/>
        <v>258.55</v>
      </c>
      <c r="P87" s="30"/>
    </row>
    <row r="88" ht="24" customHeight="1" spans="1:16">
      <c r="A88" s="108"/>
      <c r="B88" s="105" t="s">
        <v>254</v>
      </c>
      <c r="C88" s="105" t="s">
        <v>255</v>
      </c>
      <c r="D88" s="81">
        <f t="shared" si="22"/>
        <v>920.98</v>
      </c>
      <c r="E88" s="81">
        <f>+VLOOKUP(C88,'[2]1-3月'!$B$5:$Q$49,15,FALSE)</f>
        <v>170.05</v>
      </c>
      <c r="F88" s="81">
        <f>+VLOOKUP(C88,'[2]4-6月'!$B$5:$T$48,18,FALSE)</f>
        <v>242.1</v>
      </c>
      <c r="G88" s="81">
        <f>+VLOOKUP(C88,'[2]7-9月'!$B$5:$C$51,2,FALSE)</f>
        <v>238.09</v>
      </c>
      <c r="H88" s="81">
        <f>+VLOOKUP(C88,'[2]10-12月'!$B$4:$T$48,18,FALSE)</f>
        <v>270.74</v>
      </c>
      <c r="I88" s="81">
        <f t="shared" si="24"/>
        <v>662.43</v>
      </c>
      <c r="J88" s="120">
        <v>576</v>
      </c>
      <c r="K88" s="120">
        <v>135.17</v>
      </c>
      <c r="L88" s="120">
        <v>68.39</v>
      </c>
      <c r="M88" s="81">
        <v>66.78</v>
      </c>
      <c r="N88" s="81">
        <v>19.65</v>
      </c>
      <c r="O88" s="74">
        <f t="shared" si="23"/>
        <v>258.55</v>
      </c>
      <c r="P88" s="30"/>
    </row>
    <row r="89" ht="24" customHeight="1" spans="1:16">
      <c r="A89" s="103" t="s">
        <v>258</v>
      </c>
      <c r="B89" s="87"/>
      <c r="C89" s="102" t="s">
        <v>259</v>
      </c>
      <c r="D89" s="81">
        <f t="shared" si="22"/>
        <v>643.72</v>
      </c>
      <c r="E89" s="81">
        <f t="shared" ref="E89:H89" si="29">+E90</f>
        <v>213.27</v>
      </c>
      <c r="F89" s="81">
        <f t="shared" si="29"/>
        <v>210.67</v>
      </c>
      <c r="G89" s="81">
        <f t="shared" si="29"/>
        <v>86.21</v>
      </c>
      <c r="H89" s="81">
        <f t="shared" si="29"/>
        <v>133.57</v>
      </c>
      <c r="I89" s="81">
        <f t="shared" si="24"/>
        <v>681.38</v>
      </c>
      <c r="J89" s="120">
        <v>367</v>
      </c>
      <c r="K89" s="120">
        <v>80.9400000000001</v>
      </c>
      <c r="L89" s="120">
        <v>59.22</v>
      </c>
      <c r="M89" s="81">
        <v>21.7200000000001</v>
      </c>
      <c r="N89" s="81">
        <v>292.66</v>
      </c>
      <c r="O89" s="74">
        <f t="shared" si="23"/>
        <v>-37.6600000000001</v>
      </c>
      <c r="P89" s="30"/>
    </row>
    <row r="90" ht="24" customHeight="1" spans="1:16">
      <c r="A90" s="104"/>
      <c r="B90" s="111" t="s">
        <v>262</v>
      </c>
      <c r="C90" s="112" t="s">
        <v>263</v>
      </c>
      <c r="D90" s="81">
        <f t="shared" si="22"/>
        <v>643.72</v>
      </c>
      <c r="E90" s="81">
        <f t="shared" ref="E90:H90" si="30">+E91+E92+E93</f>
        <v>213.27</v>
      </c>
      <c r="F90" s="81">
        <f t="shared" si="30"/>
        <v>210.67</v>
      </c>
      <c r="G90" s="81">
        <f t="shared" si="30"/>
        <v>86.21</v>
      </c>
      <c r="H90" s="81">
        <f t="shared" si="30"/>
        <v>133.57</v>
      </c>
      <c r="I90" s="81">
        <f t="shared" si="24"/>
        <v>681.38</v>
      </c>
      <c r="J90" s="120">
        <v>367</v>
      </c>
      <c r="K90" s="120">
        <v>80.9400000000001</v>
      </c>
      <c r="L90" s="120">
        <v>59.22</v>
      </c>
      <c r="M90" s="81">
        <v>21.7200000000001</v>
      </c>
      <c r="N90" s="81">
        <v>292.66</v>
      </c>
      <c r="O90" s="74">
        <f t="shared" si="23"/>
        <v>-37.6600000000001</v>
      </c>
      <c r="P90" s="139"/>
    </row>
    <row r="91" ht="24" customHeight="1" spans="1:16">
      <c r="A91" s="104"/>
      <c r="B91" s="113"/>
      <c r="C91" s="105" t="s">
        <v>265</v>
      </c>
      <c r="D91" s="81">
        <f t="shared" si="22"/>
        <v>535.4</v>
      </c>
      <c r="E91" s="81">
        <f>+VLOOKUP(C91,'[2]1-3月'!$B$5:$Q$49,15,FALSE)</f>
        <v>185.23</v>
      </c>
      <c r="F91" s="81">
        <f>+VLOOKUP(C91,'[2]4-6月'!$B$5:$T$48,18,FALSE)</f>
        <v>170.22</v>
      </c>
      <c r="G91" s="81">
        <f>+VLOOKUP(C91,'[2]7-9月'!$B$5:$C$51,2,FALSE)</f>
        <v>70.71</v>
      </c>
      <c r="H91" s="81">
        <f>+VLOOKUP(C91,'[2]10-12月'!$B$4:$T$48,18,FALSE)</f>
        <v>109.24</v>
      </c>
      <c r="I91" s="81">
        <f t="shared" si="24"/>
        <v>571.3</v>
      </c>
      <c r="J91" s="120">
        <v>268</v>
      </c>
      <c r="K91" s="120">
        <v>73.8400000000001</v>
      </c>
      <c r="L91" s="120">
        <v>51.61</v>
      </c>
      <c r="M91" s="81">
        <v>22.2300000000001</v>
      </c>
      <c r="N91" s="81">
        <v>281.07</v>
      </c>
      <c r="O91" s="74">
        <f t="shared" si="23"/>
        <v>-35.9000000000001</v>
      </c>
      <c r="P91" s="30"/>
    </row>
    <row r="92" ht="24" customHeight="1" spans="1:16">
      <c r="A92" s="104"/>
      <c r="B92" s="113"/>
      <c r="C92" s="105" t="s">
        <v>267</v>
      </c>
      <c r="D92" s="81">
        <f t="shared" si="22"/>
        <v>108.32</v>
      </c>
      <c r="E92" s="81">
        <f>+VLOOKUP(C92,'[2]1-3月'!$B$5:$Q$49,15,FALSE)</f>
        <v>28.04</v>
      </c>
      <c r="F92" s="81">
        <f>+VLOOKUP(C92,'[2]4-6月'!$B$5:$T$48,18,FALSE)</f>
        <v>40.45</v>
      </c>
      <c r="G92" s="81">
        <f>+VLOOKUP(C92,'[2]7-9月'!$B$5:$C$51,2,FALSE)</f>
        <v>15.5</v>
      </c>
      <c r="H92" s="81">
        <f>+VLOOKUP(C92,'[2]10-12月'!$B$4:$T$48,18,FALSE)</f>
        <v>24.33</v>
      </c>
      <c r="I92" s="81">
        <f t="shared" si="24"/>
        <v>110.08</v>
      </c>
      <c r="J92" s="120">
        <v>99</v>
      </c>
      <c r="K92" s="120">
        <v>7.09999999999998</v>
      </c>
      <c r="L92" s="120">
        <v>7.60999999999999</v>
      </c>
      <c r="M92" s="81">
        <v>-0.51000000000001</v>
      </c>
      <c r="N92" s="81">
        <v>11.59</v>
      </c>
      <c r="O92" s="74">
        <f t="shared" si="23"/>
        <v>-1.76000000000001</v>
      </c>
      <c r="P92" s="30"/>
    </row>
    <row r="93" ht="24" customHeight="1" spans="1:16">
      <c r="A93" s="108"/>
      <c r="B93" s="114"/>
      <c r="C93" s="105" t="s">
        <v>269</v>
      </c>
      <c r="D93" s="81">
        <f t="shared" si="22"/>
        <v>0</v>
      </c>
      <c r="E93" s="81">
        <v>0</v>
      </c>
      <c r="F93" s="81">
        <v>0</v>
      </c>
      <c r="G93" s="81">
        <v>0</v>
      </c>
      <c r="H93" s="81">
        <v>0</v>
      </c>
      <c r="I93" s="81">
        <f t="shared" si="24"/>
        <v>0</v>
      </c>
      <c r="J93" s="120">
        <v>0</v>
      </c>
      <c r="K93" s="120">
        <v>0</v>
      </c>
      <c r="L93" s="120">
        <v>0</v>
      </c>
      <c r="M93" s="81">
        <v>0</v>
      </c>
      <c r="N93" s="81">
        <v>0</v>
      </c>
      <c r="O93" s="74">
        <f t="shared" si="23"/>
        <v>0</v>
      </c>
      <c r="P93" s="30"/>
    </row>
    <row r="94" ht="24" customHeight="1" spans="1:16">
      <c r="A94" s="103" t="s">
        <v>272</v>
      </c>
      <c r="B94" s="87"/>
      <c r="C94" s="102" t="s">
        <v>273</v>
      </c>
      <c r="D94" s="81">
        <f t="shared" si="22"/>
        <v>347.64</v>
      </c>
      <c r="E94" s="81">
        <f t="shared" ref="E94:H94" si="31">+E95+E96</f>
        <v>49.95</v>
      </c>
      <c r="F94" s="81">
        <f t="shared" si="31"/>
        <v>173.32</v>
      </c>
      <c r="G94" s="81">
        <f t="shared" si="31"/>
        <v>79.89</v>
      </c>
      <c r="H94" s="81">
        <f t="shared" si="31"/>
        <v>44.48</v>
      </c>
      <c r="I94" s="81">
        <f t="shared" si="24"/>
        <v>358.85</v>
      </c>
      <c r="J94" s="120">
        <v>359</v>
      </c>
      <c r="K94" s="120">
        <v>28.38</v>
      </c>
      <c r="L94" s="120">
        <v>51.82</v>
      </c>
      <c r="M94" s="81">
        <v>-23.44</v>
      </c>
      <c r="N94" s="81">
        <v>23.29</v>
      </c>
      <c r="O94" s="74">
        <f t="shared" si="23"/>
        <v>-11.21</v>
      </c>
      <c r="P94" s="30"/>
    </row>
    <row r="95" ht="24" customHeight="1" spans="1:16">
      <c r="A95" s="104"/>
      <c r="B95" s="105" t="s">
        <v>276</v>
      </c>
      <c r="C95" s="105" t="s">
        <v>277</v>
      </c>
      <c r="D95" s="81">
        <f t="shared" si="22"/>
        <v>297.95</v>
      </c>
      <c r="E95" s="81">
        <f>+VLOOKUP(C95,'[2]1-3月'!$B$5:$Q$49,15,FALSE)</f>
        <v>37.18</v>
      </c>
      <c r="F95" s="81">
        <f>+VLOOKUP(C95,'[2]4-6月'!$B$5:$T$48,18,FALSE)</f>
        <v>151.87</v>
      </c>
      <c r="G95" s="81">
        <f>+VLOOKUP(C95,'[2]7-9月'!$B$5:$C$51,2,FALSE)</f>
        <v>73.89</v>
      </c>
      <c r="H95" s="81">
        <f>+VLOOKUP(C95,'[2]10-12月'!$B$4:$T$48,18,FALSE)</f>
        <v>35.01</v>
      </c>
      <c r="I95" s="81">
        <f t="shared" si="24"/>
        <v>303.85</v>
      </c>
      <c r="J95" s="120">
        <v>314</v>
      </c>
      <c r="K95" s="120">
        <v>55.0000000000001</v>
      </c>
      <c r="L95" s="120">
        <v>73.34</v>
      </c>
      <c r="M95" s="81">
        <v>-18.3399999999999</v>
      </c>
      <c r="N95" s="81">
        <v>8.19</v>
      </c>
      <c r="O95" s="74">
        <f t="shared" si="23"/>
        <v>-5.90000000000009</v>
      </c>
      <c r="P95" s="30"/>
    </row>
    <row r="96" ht="24" customHeight="1" spans="1:16">
      <c r="A96" s="108"/>
      <c r="B96" s="105" t="s">
        <v>280</v>
      </c>
      <c r="C96" s="105" t="s">
        <v>281</v>
      </c>
      <c r="D96" s="81">
        <f t="shared" si="22"/>
        <v>49.69</v>
      </c>
      <c r="E96" s="81">
        <f>+VLOOKUP(C96,'[2]1-3月'!$B$5:$Q$49,15,FALSE)</f>
        <v>12.77</v>
      </c>
      <c r="F96" s="81">
        <f>+VLOOKUP(C96,'[2]4-6月'!$B$5:$T$48,18,FALSE)</f>
        <v>21.45</v>
      </c>
      <c r="G96" s="81">
        <f>+VLOOKUP(C96,'[2]7-9月'!$B$5:$C$51,2,FALSE)</f>
        <v>6</v>
      </c>
      <c r="H96" s="81">
        <f>+VLOOKUP(C96,'[2]10-12月'!$B$4:$T$48,18,FALSE)</f>
        <v>9.47</v>
      </c>
      <c r="I96" s="81">
        <f t="shared" si="24"/>
        <v>55</v>
      </c>
      <c r="J96" s="120">
        <v>45</v>
      </c>
      <c r="K96" s="120">
        <v>-26.62</v>
      </c>
      <c r="L96" s="120">
        <v>-21.52</v>
      </c>
      <c r="M96" s="81">
        <v>-5.1</v>
      </c>
      <c r="N96" s="81">
        <v>15.1</v>
      </c>
      <c r="O96" s="74">
        <f t="shared" si="23"/>
        <v>-5.31</v>
      </c>
      <c r="P96" s="30"/>
    </row>
  </sheetData>
  <autoFilter ref="A8:P96">
    <extLst/>
  </autoFilter>
  <mergeCells count="47">
    <mergeCell ref="A2:P2"/>
    <mergeCell ref="A3:P3"/>
    <mergeCell ref="D4:O4"/>
    <mergeCell ref="D5:H5"/>
    <mergeCell ref="I5:N5"/>
    <mergeCell ref="K6:M6"/>
    <mergeCell ref="B8:C8"/>
    <mergeCell ref="B9:C9"/>
    <mergeCell ref="A4:A7"/>
    <mergeCell ref="A10:A15"/>
    <mergeCell ref="A17:A26"/>
    <mergeCell ref="A27:A31"/>
    <mergeCell ref="A32:A38"/>
    <mergeCell ref="A39:A43"/>
    <mergeCell ref="A44:A47"/>
    <mergeCell ref="A48:A54"/>
    <mergeCell ref="A55:A61"/>
    <mergeCell ref="A62:A69"/>
    <mergeCell ref="A70:A74"/>
    <mergeCell ref="A75:A77"/>
    <mergeCell ref="A78:A83"/>
    <mergeCell ref="A84:A86"/>
    <mergeCell ref="A87:A88"/>
    <mergeCell ref="A89:A93"/>
    <mergeCell ref="A94:A96"/>
    <mergeCell ref="B4:B7"/>
    <mergeCell ref="B10:B14"/>
    <mergeCell ref="B18:B26"/>
    <mergeCell ref="B27:B30"/>
    <mergeCell ref="B33:B38"/>
    <mergeCell ref="B40:B42"/>
    <mergeCell ref="B56:B59"/>
    <mergeCell ref="B63:B68"/>
    <mergeCell ref="B71:B74"/>
    <mergeCell ref="B90:B93"/>
    <mergeCell ref="C4:C7"/>
    <mergeCell ref="D6:D7"/>
    <mergeCell ref="E6:E7"/>
    <mergeCell ref="F6:F7"/>
    <mergeCell ref="G6:G7"/>
    <mergeCell ref="H6:H7"/>
    <mergeCell ref="I6:I7"/>
    <mergeCell ref="J6:J7"/>
    <mergeCell ref="N6:N7"/>
    <mergeCell ref="O5:O7"/>
    <mergeCell ref="P4:P7"/>
    <mergeCell ref="P72:P74"/>
  </mergeCells>
  <pageMargins left="0.751388888888889" right="0.751388888888889" top="1" bottom="1" header="0.5" footer="0.5"/>
  <pageSetup paperSize="8" scale="86" fitToHeight="0" orientation="landscape" horizontalDpi="600"/>
  <headerFooter/>
  <rowBreaks count="3" manualBreakCount="3">
    <brk id="26" max="16383" man="1"/>
    <brk id="52" max="16383" man="1"/>
    <brk id="7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view="pageBreakPreview" zoomScaleNormal="70" workbookViewId="0">
      <selection activeCell="E7" sqref="E7:H7"/>
    </sheetView>
  </sheetViews>
  <sheetFormatPr defaultColWidth="9" defaultRowHeight="13.5" outlineLevelRow="7"/>
  <cols>
    <col min="1" max="1" width="10.25" customWidth="1"/>
    <col min="2" max="2" width="14.25" customWidth="1"/>
    <col min="3" max="3" width="13.3833333333333" customWidth="1"/>
    <col min="4" max="4" width="14.5666666666667" customWidth="1"/>
    <col min="5" max="5" width="11.6333333333333" customWidth="1"/>
    <col min="6" max="6" width="14.0666666666667" customWidth="1"/>
    <col min="7" max="7" width="14.325" customWidth="1"/>
    <col min="8" max="8" width="14.8166666666667" customWidth="1"/>
    <col min="9" max="9" width="14.6916666666667" customWidth="1"/>
    <col min="10" max="10" width="12.6333333333333" customWidth="1"/>
    <col min="11" max="11" width="14.325" customWidth="1"/>
    <col min="12" max="12" width="14.9333333333333" customWidth="1"/>
    <col min="13" max="13" width="16.6666666666667" customWidth="1"/>
    <col min="14" max="14" width="15.95" style="2" customWidth="1"/>
    <col min="15" max="15" width="19.6333333333333" style="2" customWidth="1"/>
    <col min="16" max="16" width="12.0833333333333" customWidth="1"/>
    <col min="17" max="17" width="13.6083333333333" customWidth="1"/>
    <col min="18" max="18" width="21.25" customWidth="1"/>
  </cols>
  <sheetData>
    <row r="1" ht="20.25" spans="1:18">
      <c r="A1" s="3" t="s">
        <v>336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42" customHeight="1" spans="1:18">
      <c r="A2" s="6" t="s">
        <v>337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35" customHeight="1" spans="1:18">
      <c r="A3" s="8" t="s">
        <v>2</v>
      </c>
      <c r="B3" s="8"/>
      <c r="C3" s="8"/>
      <c r="D3" s="9"/>
      <c r="E3" s="9"/>
      <c r="F3" s="8"/>
      <c r="G3" s="8"/>
      <c r="H3" s="8"/>
      <c r="I3" s="8"/>
      <c r="J3" s="8"/>
      <c r="K3" s="8"/>
      <c r="L3" s="8"/>
      <c r="M3" s="8"/>
      <c r="N3" s="37"/>
      <c r="O3" s="37"/>
      <c r="P3" s="38"/>
      <c r="Q3" s="38"/>
      <c r="R3" s="8"/>
    </row>
    <row r="4" ht="49" customHeight="1" spans="1:18">
      <c r="A4" s="10" t="s">
        <v>338</v>
      </c>
      <c r="B4" s="11"/>
      <c r="C4" s="12" t="s">
        <v>339</v>
      </c>
      <c r="D4" s="13" t="s">
        <v>340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9"/>
      <c r="Q4" s="45" t="s">
        <v>341</v>
      </c>
      <c r="R4" s="46" t="s">
        <v>342</v>
      </c>
    </row>
    <row r="5" ht="60" customHeight="1" spans="1:18">
      <c r="A5" s="14"/>
      <c r="B5" s="15"/>
      <c r="C5" s="16"/>
      <c r="D5" s="17" t="s">
        <v>343</v>
      </c>
      <c r="E5" s="17"/>
      <c r="F5" s="17"/>
      <c r="G5" s="17"/>
      <c r="H5" s="17"/>
      <c r="I5" s="33" t="s">
        <v>344</v>
      </c>
      <c r="J5" s="33"/>
      <c r="K5" s="33"/>
      <c r="L5" s="33"/>
      <c r="M5" s="33" t="s">
        <v>345</v>
      </c>
      <c r="N5" s="40" t="s">
        <v>346</v>
      </c>
      <c r="O5" s="40"/>
      <c r="P5" s="41"/>
      <c r="Q5" s="45"/>
      <c r="R5" s="47"/>
    </row>
    <row r="6" ht="87" customHeight="1" spans="1:18">
      <c r="A6" s="18"/>
      <c r="B6" s="19"/>
      <c r="C6" s="20"/>
      <c r="D6" s="21" t="s">
        <v>347</v>
      </c>
      <c r="E6" s="29" t="s">
        <v>348</v>
      </c>
      <c r="F6" s="30" t="s">
        <v>349</v>
      </c>
      <c r="G6" s="30" t="s">
        <v>350</v>
      </c>
      <c r="H6" s="30" t="s">
        <v>351</v>
      </c>
      <c r="I6" s="34" t="s">
        <v>347</v>
      </c>
      <c r="J6" s="35" t="s">
        <v>352</v>
      </c>
      <c r="K6" s="36" t="s">
        <v>353</v>
      </c>
      <c r="L6" s="36" t="s">
        <v>354</v>
      </c>
      <c r="M6" s="33"/>
      <c r="N6" s="42" t="s">
        <v>355</v>
      </c>
      <c r="O6" s="43" t="s">
        <v>356</v>
      </c>
      <c r="P6" s="44" t="s">
        <v>287</v>
      </c>
      <c r="Q6" s="45"/>
      <c r="R6" s="48"/>
    </row>
    <row r="7" s="1" customFormat="1" ht="67" customHeight="1" spans="1:18">
      <c r="A7" s="22"/>
      <c r="B7" s="22"/>
      <c r="C7" s="23" t="s">
        <v>297</v>
      </c>
      <c r="D7" s="24" t="s">
        <v>327</v>
      </c>
      <c r="E7" s="24">
        <v>2</v>
      </c>
      <c r="F7" s="24">
        <v>3</v>
      </c>
      <c r="G7" s="24">
        <v>4</v>
      </c>
      <c r="H7" s="24">
        <v>5</v>
      </c>
      <c r="I7" s="24" t="s">
        <v>357</v>
      </c>
      <c r="J7" s="24">
        <v>7</v>
      </c>
      <c r="K7" s="24">
        <v>8</v>
      </c>
      <c r="L7" s="24">
        <v>9</v>
      </c>
      <c r="M7" s="24" t="s">
        <v>330</v>
      </c>
      <c r="N7" s="24" t="s">
        <v>358</v>
      </c>
      <c r="O7" s="24">
        <v>12</v>
      </c>
      <c r="P7" s="24" t="s">
        <v>359</v>
      </c>
      <c r="Q7" s="24" t="s">
        <v>360</v>
      </c>
      <c r="R7" s="49"/>
    </row>
    <row r="8" ht="108" customHeight="1" spans="1:18">
      <c r="A8" s="25" t="s">
        <v>21</v>
      </c>
      <c r="B8" s="26" t="s">
        <v>22</v>
      </c>
      <c r="C8" s="26" t="s">
        <v>20</v>
      </c>
      <c r="D8" s="27">
        <f>ROUND(E8+F8+H8+G8,2)-0.02</f>
        <v>8490.29</v>
      </c>
      <c r="E8" s="31">
        <v>1743.9</v>
      </c>
      <c r="F8" s="32">
        <v>2107.8</v>
      </c>
      <c r="G8" s="32">
        <v>2290.59</v>
      </c>
      <c r="H8" s="32">
        <v>2348.02</v>
      </c>
      <c r="I8" s="27">
        <f>SUM(J8:L8)</f>
        <v>-1600.4</v>
      </c>
      <c r="J8" s="31">
        <v>-5062</v>
      </c>
      <c r="K8" s="31">
        <v>1336.88</v>
      </c>
      <c r="L8" s="31">
        <v>2124.72</v>
      </c>
      <c r="M8" s="31">
        <f>D8-I8</f>
        <v>10090.69</v>
      </c>
      <c r="N8" s="27">
        <f>M8</f>
        <v>10090.69</v>
      </c>
      <c r="O8" s="31">
        <v>226.53</v>
      </c>
      <c r="P8" s="31">
        <f>N8-O8</f>
        <v>9864.16</v>
      </c>
      <c r="Q8" s="31">
        <f>P8</f>
        <v>9864.16</v>
      </c>
      <c r="R8" s="50" t="s">
        <v>361</v>
      </c>
    </row>
  </sheetData>
  <mergeCells count="11">
    <mergeCell ref="A2:R2"/>
    <mergeCell ref="A3:R3"/>
    <mergeCell ref="D4:P4"/>
    <mergeCell ref="D5:H5"/>
    <mergeCell ref="I5:L5"/>
    <mergeCell ref="N5:P5"/>
    <mergeCell ref="C4:C6"/>
    <mergeCell ref="M5:M6"/>
    <mergeCell ref="Q4:Q6"/>
    <mergeCell ref="R4:R6"/>
    <mergeCell ref="A4:B6"/>
  </mergeCells>
  <pageMargins left="0.75" right="0.75" top="1" bottom="1" header="0.5" footer="0.5"/>
  <pageSetup paperSize="8" scale="7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G12" rgbClr="BDB708"/>
    <comment s:ref="H12" rgbClr="BDB70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</vt:lpstr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2023-09-29T23:45:00Z</dcterms:created>
  <dcterms:modified xsi:type="dcterms:W3CDTF">2024-10-11T11:25:33Z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CBDE6C81FC244DE78E9F5604AFB1F292_13</vt:lpwstr>
  </property>
  <property fmtid="{D5CDD505-2E9C-101B-9397-08002B2CF9AE}" pid="3" name="KSOProductBuildVer">
    <vt:lpwstr>2052-11.8.2.11717</vt:lpwstr>
  </property>
  <property fmtid="{D5CDD505-2E9C-101B-9397-08002B2CF9AE}" pid="4" name="KSOReadingLayout">
    <vt:bool>true</vt:bool>
  </property>
</Properties>
</file>