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附件1" sheetId="1" r:id="rId1"/>
    <sheet name="附件2" sheetId="2" r:id="rId2"/>
  </sheets>
  <definedNames>
    <definedName name="_xlnm._FilterDatabase" localSheetId="0" hidden="1">附件1!$A$9:$G$74</definedName>
    <definedName name="_xlnm.Print_Titles" localSheetId="0">附件1!$3:$4</definedName>
  </definedNames>
  <calcPr calcId="145621"/>
</workbook>
</file>

<file path=xl/calcChain.xml><?xml version="1.0" encoding="utf-8"?>
<calcChain xmlns="http://schemas.openxmlformats.org/spreadsheetml/2006/main">
  <c r="F67" i="1" l="1"/>
  <c r="F64" i="1"/>
  <c r="F65" i="1"/>
  <c r="F63" i="1"/>
  <c r="F49" i="1"/>
  <c r="F44" i="1"/>
  <c r="F45" i="1"/>
  <c r="F46" i="1"/>
  <c r="F47" i="1"/>
  <c r="F43" i="1"/>
  <c r="F33" i="1"/>
  <c r="F32" i="1"/>
  <c r="F26" i="1"/>
  <c r="F13" i="1"/>
  <c r="E69" i="1" l="1"/>
  <c r="E70" i="1"/>
  <c r="E71" i="1"/>
  <c r="E72" i="1"/>
  <c r="E73" i="1"/>
  <c r="E74" i="1"/>
  <c r="E68" i="1"/>
  <c r="E67" i="1"/>
  <c r="E64" i="1"/>
  <c r="E65" i="1"/>
  <c r="E63" i="1"/>
  <c r="E54" i="1"/>
  <c r="E55" i="1"/>
  <c r="E56" i="1"/>
  <c r="E57" i="1"/>
  <c r="E58" i="1"/>
  <c r="E59" i="1"/>
  <c r="E60" i="1"/>
  <c r="E61" i="1"/>
  <c r="E62" i="1"/>
  <c r="E53" i="1"/>
  <c r="E51" i="1"/>
  <c r="E50" i="1"/>
  <c r="E49" i="1"/>
  <c r="E44" i="1"/>
  <c r="E45" i="1"/>
  <c r="E46" i="1"/>
  <c r="E47" i="1"/>
  <c r="E43" i="1"/>
  <c r="E41" i="1"/>
  <c r="E38" i="1"/>
  <c r="E39" i="1"/>
  <c r="E40" i="1"/>
  <c r="E37" i="1"/>
  <c r="E33" i="1"/>
  <c r="E32" i="1"/>
  <c r="E31" i="1"/>
  <c r="E30" i="1"/>
  <c r="E28" i="1"/>
  <c r="E26" i="1"/>
  <c r="E25" i="1"/>
  <c r="E19" i="1"/>
  <c r="E20" i="1"/>
  <c r="E21" i="1"/>
  <c r="E22" i="1"/>
  <c r="E23" i="1"/>
  <c r="E18" i="1"/>
  <c r="E17" i="1"/>
  <c r="E16" i="1"/>
  <c r="E15" i="1"/>
  <c r="E13" i="1"/>
  <c r="E11" i="1"/>
  <c r="E10" i="1"/>
  <c r="E35" i="1"/>
  <c r="D57" i="1" l="1"/>
  <c r="D58" i="1"/>
  <c r="D59" i="1"/>
  <c r="D50" i="1"/>
  <c r="D44" i="1"/>
  <c r="D45" i="1"/>
  <c r="D46" i="1"/>
  <c r="D38" i="1"/>
  <c r="D39" i="1"/>
  <c r="D37" i="1"/>
  <c r="D35" i="1"/>
  <c r="D34" i="1" s="1"/>
  <c r="D32" i="1"/>
  <c r="D33" i="1"/>
  <c r="D30" i="1"/>
  <c r="D28" i="1"/>
  <c r="D27" i="1" s="1"/>
  <c r="D17" i="1"/>
  <c r="D19" i="1"/>
  <c r="D20" i="1"/>
  <c r="D21" i="1"/>
  <c r="D22" i="1"/>
  <c r="D23" i="1"/>
  <c r="D10" i="1"/>
  <c r="D69" i="1"/>
  <c r="D70" i="1"/>
  <c r="D71" i="1"/>
  <c r="D72" i="1"/>
  <c r="D73" i="1"/>
  <c r="D74" i="1"/>
  <c r="D68" i="1"/>
  <c r="D67" i="1"/>
  <c r="D64" i="1"/>
  <c r="D65" i="1"/>
  <c r="D63" i="1"/>
  <c r="D54" i="1"/>
  <c r="D55" i="1"/>
  <c r="D56" i="1"/>
  <c r="D60" i="1"/>
  <c r="D61" i="1"/>
  <c r="D62" i="1"/>
  <c r="D53" i="1"/>
  <c r="D51" i="1"/>
  <c r="D49" i="1"/>
  <c r="D47" i="1"/>
  <c r="D43" i="1"/>
  <c r="D41" i="1"/>
  <c r="D40" i="1"/>
  <c r="D31" i="1"/>
  <c r="D26" i="1"/>
  <c r="D25" i="1"/>
  <c r="D16" i="1"/>
  <c r="D18" i="1"/>
  <c r="D15" i="1"/>
  <c r="D13" i="1"/>
  <c r="D12" i="1" s="1"/>
  <c r="D11" i="1"/>
  <c r="D66" i="1" l="1"/>
  <c r="D52" i="1"/>
  <c r="D48" i="1"/>
  <c r="D36" i="1"/>
  <c r="D24" i="1"/>
  <c r="D8" i="1"/>
  <c r="D14" i="1"/>
  <c r="D6" i="1"/>
  <c r="D9" i="1"/>
  <c r="D7" i="1"/>
  <c r="D42" i="1"/>
  <c r="D29" i="1"/>
  <c r="D5" i="1" l="1"/>
  <c r="F66" i="1"/>
  <c r="C66" i="1"/>
  <c r="C52" i="1"/>
  <c r="F48" i="1"/>
  <c r="C48" i="1"/>
  <c r="C42" i="1"/>
  <c r="F36" i="1"/>
  <c r="C36" i="1"/>
  <c r="E34" i="1"/>
  <c r="F34" i="1"/>
  <c r="C34" i="1"/>
  <c r="C29" i="1"/>
  <c r="F27" i="1"/>
  <c r="E27" i="1"/>
  <c r="C27" i="1"/>
  <c r="C24" i="1"/>
  <c r="F14" i="1"/>
  <c r="C14" i="1"/>
  <c r="C12" i="1"/>
  <c r="F9" i="1"/>
  <c r="C9" i="1"/>
  <c r="F8" i="1"/>
  <c r="C8" i="1"/>
  <c r="C7" i="1"/>
  <c r="F6" i="1"/>
  <c r="C6" i="1"/>
  <c r="E48" i="1" l="1"/>
  <c r="E12" i="1"/>
  <c r="C5" i="1"/>
  <c r="E36" i="1"/>
  <c r="F29" i="1"/>
  <c r="E6" i="1"/>
  <c r="E7" i="1"/>
  <c r="E9" i="1"/>
  <c r="F24" i="1"/>
  <c r="E66" i="1"/>
  <c r="F52" i="1"/>
  <c r="E29" i="1"/>
  <c r="E42" i="1"/>
  <c r="F7" i="1"/>
  <c r="F5" i="1" s="1"/>
  <c r="F12" i="1"/>
  <c r="E14" i="1"/>
  <c r="E8" i="1"/>
  <c r="E24" i="1"/>
  <c r="E52" i="1"/>
  <c r="F42" i="1"/>
  <c r="E5" i="1" l="1"/>
</calcChain>
</file>

<file path=xl/sharedStrings.xml><?xml version="1.0" encoding="utf-8"?>
<sst xmlns="http://schemas.openxmlformats.org/spreadsheetml/2006/main" count="163" uniqueCount="115">
  <si>
    <t>炎陵县</t>
  </si>
  <si>
    <t>茶陵县</t>
  </si>
  <si>
    <t>祁东县</t>
  </si>
  <si>
    <t>新邵县</t>
  </si>
  <si>
    <t>邵阳县</t>
  </si>
  <si>
    <t>隆回县</t>
  </si>
  <si>
    <t>洞口县</t>
  </si>
  <si>
    <t>绥宁县</t>
  </si>
  <si>
    <t>新宁县</t>
  </si>
  <si>
    <t>城步县</t>
  </si>
  <si>
    <t>武冈市</t>
  </si>
  <si>
    <t>云溪区</t>
  </si>
  <si>
    <t>平江县</t>
  </si>
  <si>
    <t>石门县</t>
  </si>
  <si>
    <t>永定区</t>
  </si>
  <si>
    <t>武陵源区</t>
  </si>
  <si>
    <t>慈利县</t>
  </si>
  <si>
    <t>桑植县</t>
  </si>
  <si>
    <t>安化县</t>
  </si>
  <si>
    <t>宜章县</t>
  </si>
  <si>
    <t>永兴县</t>
  </si>
  <si>
    <t>汝城县</t>
  </si>
  <si>
    <t>桂东县</t>
  </si>
  <si>
    <t>安仁县</t>
  </si>
  <si>
    <t>双牌县</t>
  </si>
  <si>
    <t>江永县</t>
  </si>
  <si>
    <t>宁远县</t>
  </si>
  <si>
    <t>新田县</t>
  </si>
  <si>
    <t>江华县</t>
  </si>
  <si>
    <t>鹤城区</t>
  </si>
  <si>
    <t>中方县</t>
  </si>
  <si>
    <t>沅陵县</t>
  </si>
  <si>
    <t>辰溪县</t>
  </si>
  <si>
    <t>溆浦县</t>
  </si>
  <si>
    <t>会同县</t>
  </si>
  <si>
    <t>麻阳县</t>
  </si>
  <si>
    <t>新晃县</t>
  </si>
  <si>
    <t>芷江县</t>
  </si>
  <si>
    <t>靖州县</t>
  </si>
  <si>
    <t>通道县</t>
  </si>
  <si>
    <t>洪江市</t>
  </si>
  <si>
    <t>洪江区</t>
  </si>
  <si>
    <t>双峰县</t>
  </si>
  <si>
    <t>新化县</t>
  </si>
  <si>
    <t>涟源市</t>
  </si>
  <si>
    <t>吉首市</t>
  </si>
  <si>
    <t>泸溪县</t>
  </si>
  <si>
    <t>凤凰县</t>
  </si>
  <si>
    <t>花垣县</t>
  </si>
  <si>
    <t>保靖县</t>
  </si>
  <si>
    <t>古丈县</t>
  </si>
  <si>
    <t>永顺县</t>
  </si>
  <si>
    <t>龙山县</t>
  </si>
  <si>
    <t>市州</t>
  </si>
  <si>
    <t>县市区</t>
  </si>
  <si>
    <t>营养改善计划学生人数（人）</t>
  </si>
  <si>
    <t>备注</t>
  </si>
  <si>
    <t>合计</t>
  </si>
  <si>
    <t>全省合计</t>
  </si>
  <si>
    <t>株洲市</t>
  </si>
  <si>
    <t>株洲市小计</t>
  </si>
  <si>
    <t>衡阳市</t>
  </si>
  <si>
    <t>衡阳市小计</t>
  </si>
  <si>
    <t>邵阳市</t>
  </si>
  <si>
    <t>邵阳市小计</t>
  </si>
  <si>
    <t>岳阳市</t>
  </si>
  <si>
    <t>岳阳市小计</t>
  </si>
  <si>
    <t>常德市</t>
  </si>
  <si>
    <t>常德市小计</t>
  </si>
  <si>
    <t>张家界市</t>
  </si>
  <si>
    <t>张家界市小计</t>
  </si>
  <si>
    <t>益阳市</t>
  </si>
  <si>
    <t>益阳市小计</t>
  </si>
  <si>
    <t>郴州市</t>
  </si>
  <si>
    <t>郴州市小计</t>
  </si>
  <si>
    <t>永州市</t>
  </si>
  <si>
    <t>永州市小计</t>
  </si>
  <si>
    <t>娄底市</t>
  </si>
  <si>
    <t>娄底市小计</t>
  </si>
  <si>
    <t>怀化市</t>
  </si>
  <si>
    <t>怀化市小计</t>
  </si>
  <si>
    <t>湘西土家族苗族自治州</t>
  </si>
  <si>
    <t>湘西州小计</t>
  </si>
  <si>
    <t>中央资金</t>
    <phoneticPr fontId="2" type="noConversion"/>
  </si>
  <si>
    <t>省级资金</t>
    <phoneticPr fontId="2" type="noConversion"/>
  </si>
  <si>
    <t>邵阳县</t>
    <phoneticPr fontId="2" type="noConversion"/>
  </si>
  <si>
    <t>国家计划</t>
    <phoneticPr fontId="2" type="noConversion"/>
  </si>
  <si>
    <t>省级计划</t>
    <phoneticPr fontId="2" type="noConversion"/>
  </si>
  <si>
    <t>国家计划</t>
    <phoneticPr fontId="2" type="noConversion"/>
  </si>
  <si>
    <t>县级计划</t>
    <phoneticPr fontId="2" type="noConversion"/>
  </si>
  <si>
    <t>省级计划</t>
    <phoneticPr fontId="2" type="noConversion"/>
  </si>
  <si>
    <t>国家计划</t>
    <phoneticPr fontId="2" type="noConversion"/>
  </si>
  <si>
    <t>县级计划</t>
    <phoneticPr fontId="2" type="noConversion"/>
  </si>
  <si>
    <t>国家计划小计</t>
    <phoneticPr fontId="2" type="noConversion"/>
  </si>
  <si>
    <t>省级计划小计</t>
    <phoneticPr fontId="2" type="noConversion"/>
  </si>
  <si>
    <t>县级计划小计</t>
    <phoneticPr fontId="2" type="noConversion"/>
  </si>
  <si>
    <t>提前下达2023年资金总额（万元）</t>
    <phoneticPr fontId="2" type="noConversion"/>
  </si>
  <si>
    <t>县级计划</t>
    <phoneticPr fontId="2" type="noConversion"/>
  </si>
  <si>
    <t>提前下达2023年农村义务教育学生营养改善计划中央直达资金和省级资金分配表</t>
    <phoneticPr fontId="2" type="noConversion"/>
  </si>
  <si>
    <t>附件1：</t>
    <phoneticPr fontId="2" type="noConversion"/>
  </si>
  <si>
    <t>附件2</t>
    <phoneticPr fontId="16" type="noConversion"/>
  </si>
  <si>
    <t>2023年学生营养改善计划补助资金绩效目标申报表</t>
    <phoneticPr fontId="16" type="noConversion"/>
  </si>
  <si>
    <t>市县名称</t>
    <phoneticPr fontId="16" type="noConversion"/>
  </si>
  <si>
    <t>绩效指标分解</t>
    <phoneticPr fontId="16" type="noConversion"/>
  </si>
  <si>
    <t>备注</t>
    <phoneticPr fontId="16" type="noConversion"/>
  </si>
  <si>
    <t>数量指标</t>
    <phoneticPr fontId="16" type="noConversion"/>
  </si>
  <si>
    <t>质量指标</t>
    <phoneticPr fontId="16" type="noConversion"/>
  </si>
  <si>
    <t>时效指标</t>
    <phoneticPr fontId="16" type="noConversion"/>
  </si>
  <si>
    <t>效益指标</t>
    <phoneticPr fontId="16" type="noConversion"/>
  </si>
  <si>
    <t>服务对象满意度指标</t>
    <phoneticPr fontId="16" type="noConversion"/>
  </si>
  <si>
    <t>市（州）合计</t>
    <phoneticPr fontId="16" type="noConversion"/>
  </si>
  <si>
    <t>市本级</t>
    <phoneticPr fontId="16" type="noConversion"/>
  </si>
  <si>
    <t>××县</t>
    <phoneticPr fontId="16" type="noConversion"/>
  </si>
  <si>
    <t>……</t>
    <phoneticPr fontId="16" type="noConversion"/>
  </si>
  <si>
    <t>填表说明：
1.2023年绩效目标申报表根据下达的中央和省级营养改善计划补助资金实际可产生效益进行填报，可综合考虑2023年度计划预计完成情况和清算资金规模情况。
2.相关指标解释：
①数量指标：受益学校数量、受益学生人数等。
②质量指标：是否严格按照资金管理规定统筹安排和使用。
③时效指标：是否将资金在春、秋季开学前及时拨付到位。
④效益指标：根据营养改善计划实际产生效益填报。如：农村学生营养状况、学校供餐条件改善情况等。
⑤服务对象满意度指标：师生满意度不低于90%。</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</si>
</sst>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20">
    <font>
      <sz val="11"/>
      <color theme="1"/>
      <name val="宋体"/>
      <family val="2"/>
      <scheme val="minor"/>
    </font>
    <font>
      <b/>
      <sz val="12"/>
      <name val="宋体"/>
      <family val="3"/>
      <charset val="134"/>
    </font>
    <font>
      <sz val="9"/>
      <name val="宋体"/>
      <family val="3"/>
      <charset val="134"/>
      <scheme val="minor"/>
    </font>
    <font>
      <sz val="16"/>
      <name val="黑体"/>
      <family val="3"/>
      <charset val="134"/>
    </font>
    <font>
      <sz val="12"/>
      <name val="宋体"/>
      <family val="3"/>
      <charset val="134"/>
    </font>
    <font>
      <sz val="10"/>
      <name val="Arial"/>
      <family val="2"/>
    </font>
    <font>
      <b/>
      <sz val="11"/>
      <color theme="1"/>
      <name val="宋体"/>
      <family val="3"/>
      <charset val="134"/>
      <scheme val="minor"/>
    </font>
    <font>
      <b/>
      <sz val="11"/>
      <name val="宋体"/>
      <family val="3"/>
      <charset val="134"/>
    </font>
    <font>
      <sz val="12"/>
      <color rgb="FF000000"/>
      <name val="宋体"/>
      <family val="3"/>
      <charset val="134"/>
    </font>
    <font>
      <sz val="11"/>
      <name val="宋体"/>
      <family val="3"/>
      <charset val="134"/>
    </font>
    <font>
      <sz val="11"/>
      <color theme="1"/>
      <name val="宋体"/>
      <family val="3"/>
      <charset val="134"/>
      <scheme val="minor"/>
    </font>
    <font>
      <sz val="11"/>
      <color indexed="8"/>
      <name val="宋体"/>
      <family val="3"/>
      <charset val="134"/>
    </font>
    <font>
      <sz val="11"/>
      <name val="黑体"/>
      <family val="3"/>
      <charset val="134"/>
    </font>
    <font>
      <sz val="16"/>
      <name val="方正小标宋_GBK"/>
      <family val="4"/>
      <charset val="134"/>
    </font>
    <font>
      <sz val="16"/>
      <name val="方正小标宋_GBK"/>
      <family val="4"/>
      <charset val="134"/>
    </font>
    <font>
      <sz val="14"/>
      <color theme="1"/>
      <name val="黑体"/>
      <family val="3"/>
      <charset val="134"/>
    </font>
    <font>
      <sz val="9"/>
      <name val="宋体"/>
      <family val="3"/>
      <charset val="134"/>
    </font>
    <font>
      <sz val="20"/>
      <color theme="1"/>
      <name val="宋体"/>
      <family val="3"/>
      <charset val="134"/>
      <scheme val="minor"/>
    </font>
    <font>
      <sz val="12"/>
      <color theme="1"/>
      <name val="宋体"/>
      <family val="3"/>
      <charset val="134"/>
      <scheme val="minor"/>
    </font>
    <font>
      <b/>
      <sz val="10"/>
      <color theme="1"/>
      <name val="宋体"/>
      <family val="3"/>
      <charset val="134"/>
      <scheme val="minor"/>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5" fillId="0" borderId="0"/>
    <xf numFmtId="0" fontId="4" fillId="0" borderId="0">
      <alignment vertical="center"/>
    </xf>
    <xf numFmtId="0" fontId="4" fillId="0" borderId="0">
      <alignment vertical="center"/>
    </xf>
    <xf numFmtId="0" fontId="10" fillId="0" borderId="0"/>
  </cellStyleXfs>
  <cellXfs count="53">
    <xf numFmtId="0" fontId="0" fillId="0" borderId="0" xfId="0"/>
    <xf numFmtId="0" fontId="4"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Alignment="1">
      <alignment vertical="center"/>
    </xf>
    <xf numFmtId="176" fontId="1" fillId="0" borderId="3" xfId="0" applyNumberFormat="1" applyFont="1" applyFill="1" applyBorder="1" applyAlignment="1">
      <alignment horizontal="center" vertical="center"/>
    </xf>
    <xf numFmtId="0" fontId="1" fillId="0" borderId="3" xfId="0" applyFont="1" applyFill="1" applyBorder="1" applyAlignment="1"/>
    <xf numFmtId="0" fontId="6" fillId="0" borderId="0" xfId="0" applyFont="1" applyAlignment="1">
      <alignment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9" fillId="0" borderId="3" xfId="3" applyFont="1" applyFill="1" applyBorder="1" applyAlignment="1">
      <alignment horizontal="center" vertical="center" wrapText="1"/>
    </xf>
    <xf numFmtId="0" fontId="4" fillId="0" borderId="3" xfId="4" applyFont="1" applyBorder="1" applyAlignment="1">
      <alignment horizontal="center" vertical="center" wrapText="1"/>
    </xf>
    <xf numFmtId="0" fontId="1" fillId="0" borderId="1" xfId="0" applyFont="1" applyFill="1" applyBorder="1" applyAlignment="1">
      <alignment horizontal="center" vertical="center"/>
    </xf>
    <xf numFmtId="176" fontId="8" fillId="0" borderId="8" xfId="0" applyNumberFormat="1" applyFont="1" applyFill="1" applyBorder="1" applyAlignment="1">
      <alignment horizontal="center" vertical="center" wrapText="1"/>
    </xf>
    <xf numFmtId="0" fontId="4" fillId="0" borderId="1" xfId="4" applyFont="1" applyBorder="1" applyAlignment="1">
      <alignment horizontal="center" vertical="center" wrapText="1"/>
    </xf>
    <xf numFmtId="0" fontId="7" fillId="0" borderId="3" xfId="3"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9" fillId="0" borderId="3" xfId="3" applyFont="1" applyFill="1" applyBorder="1" applyAlignment="1">
      <alignment horizontal="center" vertical="center" wrapText="1" shrinkToFit="1"/>
    </xf>
    <xf numFmtId="0" fontId="11" fillId="0" borderId="3" xfId="3"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6" fontId="6" fillId="0" borderId="0" xfId="0" applyNumberFormat="1" applyFont="1" applyAlignment="1">
      <alignment vertical="center"/>
    </xf>
    <xf numFmtId="176" fontId="4" fillId="0" borderId="3" xfId="0" applyNumberFormat="1" applyFont="1" applyFill="1" applyBorder="1" applyAlignment="1">
      <alignment horizontal="center" vertical="center"/>
    </xf>
    <xf numFmtId="0" fontId="12" fillId="0" borderId="3" xfId="2" applyFont="1" applyBorder="1" applyAlignment="1">
      <alignment horizontal="center" vertical="center" wrapText="1"/>
    </xf>
    <xf numFmtId="176" fontId="1" fillId="0" borderId="6" xfId="0" applyNumberFormat="1" applyFont="1" applyFill="1" applyBorder="1" applyAlignment="1">
      <alignment horizontal="center" vertical="center"/>
    </xf>
    <xf numFmtId="0" fontId="1" fillId="0" borderId="6" xfId="0" applyFont="1" applyFill="1" applyBorder="1" applyAlignment="1"/>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3" fillId="0" borderId="0" xfId="1" applyFont="1" applyAlignment="1">
      <alignment horizontal="center" vertical="center" wrapText="1"/>
    </xf>
    <xf numFmtId="0" fontId="14" fillId="0" borderId="0" xfId="1" applyFont="1" applyAlignment="1">
      <alignment horizontal="center" vertical="center" wrapText="1"/>
    </xf>
    <xf numFmtId="0" fontId="12" fillId="0" borderId="3" xfId="1" applyFont="1" applyBorder="1" applyAlignment="1">
      <alignment horizontal="center" vertical="center" wrapText="1"/>
    </xf>
    <xf numFmtId="0" fontId="12" fillId="0" borderId="3" xfId="2" applyFont="1" applyBorder="1" applyAlignment="1">
      <alignment horizontal="center" vertical="center" wrapText="1"/>
    </xf>
    <xf numFmtId="0" fontId="1" fillId="0" borderId="3" xfId="0"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3" fillId="0" borderId="0" xfId="0" applyFont="1" applyFill="1" applyBorder="1" applyAlignment="1">
      <alignment horizontal="left" vertical="center" wrapText="1"/>
    </xf>
    <xf numFmtId="0" fontId="15" fillId="0" borderId="0" xfId="0" applyFont="1" applyAlignment="1"/>
    <xf numFmtId="0" fontId="17" fillId="0" borderId="0" xfId="0" applyFont="1" applyBorder="1" applyAlignment="1">
      <alignment horizontal="center" vertical="center"/>
    </xf>
    <xf numFmtId="0" fontId="18" fillId="0" borderId="3" xfId="0" applyFont="1" applyBorder="1" applyAlignment="1">
      <alignment horizontal="center" vertical="center" wrapText="1"/>
    </xf>
    <xf numFmtId="0" fontId="18" fillId="0" borderId="0" xfId="0" applyFont="1" applyAlignment="1">
      <alignment horizontal="center"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8" fillId="0" borderId="0" xfId="0" applyFont="1" applyFill="1" applyBorder="1" applyAlignment="1">
      <alignment horizontal="left" vertical="top" wrapText="1"/>
    </xf>
    <xf numFmtId="0" fontId="19" fillId="0" borderId="0" xfId="0" applyFont="1" applyFill="1" applyBorder="1" applyAlignment="1">
      <alignment horizontal="left" vertical="top" wrapText="1"/>
    </xf>
  </cellXfs>
  <cellStyles count="5">
    <cellStyle name="常规" xfId="0" builtinId="0"/>
    <cellStyle name="常规 2" xfId="2"/>
    <cellStyle name="常规 3" xfId="4"/>
    <cellStyle name="常规_2012营改各县市区通讯录" xfId="3"/>
    <cellStyle name="常规_Sheet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tabSelected="1" workbookViewId="0">
      <selection activeCell="I4" sqref="I4"/>
    </sheetView>
  </sheetViews>
  <sheetFormatPr defaultColWidth="9" defaultRowHeight="13.5"/>
  <cols>
    <col min="1" max="1" width="7.875" style="3" customWidth="1"/>
    <col min="2" max="2" width="15.75" style="3" customWidth="1"/>
    <col min="3" max="3" width="12.625" style="3" customWidth="1"/>
    <col min="4" max="4" width="17" style="3" customWidth="1"/>
    <col min="5" max="6" width="11.25" style="3" customWidth="1"/>
    <col min="7" max="7" width="10.625" style="3" customWidth="1"/>
    <col min="8" max="8" width="13.25" style="3" bestFit="1" customWidth="1"/>
    <col min="9" max="10" width="9" style="3"/>
    <col min="11" max="11" width="9.625" style="3" bestFit="1" customWidth="1"/>
    <col min="12" max="16384" width="9" style="3"/>
  </cols>
  <sheetData>
    <row r="1" spans="1:11" ht="40.5" customHeight="1">
      <c r="A1" s="44" t="s">
        <v>99</v>
      </c>
      <c r="B1" s="44"/>
      <c r="C1" s="1"/>
      <c r="D1" s="2"/>
      <c r="E1" s="2"/>
      <c r="F1" s="1"/>
      <c r="G1" s="1"/>
    </row>
    <row r="2" spans="1:11" ht="49.5" customHeight="1">
      <c r="A2" s="35" t="s">
        <v>98</v>
      </c>
      <c r="B2" s="36"/>
      <c r="C2" s="36"/>
      <c r="D2" s="36"/>
      <c r="E2" s="36"/>
      <c r="F2" s="36"/>
      <c r="G2" s="36"/>
    </row>
    <row r="3" spans="1:11" ht="39" customHeight="1">
      <c r="A3" s="37" t="s">
        <v>53</v>
      </c>
      <c r="B3" s="37" t="s">
        <v>54</v>
      </c>
      <c r="C3" s="38" t="s">
        <v>55</v>
      </c>
      <c r="D3" s="38" t="s">
        <v>96</v>
      </c>
      <c r="E3" s="38"/>
      <c r="F3" s="38"/>
      <c r="G3" s="38" t="s">
        <v>56</v>
      </c>
    </row>
    <row r="4" spans="1:11" ht="32.25" customHeight="1">
      <c r="A4" s="37"/>
      <c r="B4" s="37"/>
      <c r="C4" s="38"/>
      <c r="D4" s="27" t="s">
        <v>57</v>
      </c>
      <c r="E4" s="27" t="s">
        <v>83</v>
      </c>
      <c r="F4" s="27" t="s">
        <v>84</v>
      </c>
      <c r="G4" s="38"/>
    </row>
    <row r="5" spans="1:11" s="6" customFormat="1" ht="21" customHeight="1">
      <c r="A5" s="39" t="s">
        <v>58</v>
      </c>
      <c r="B5" s="39"/>
      <c r="C5" s="4">
        <f>C6+C7+C8</f>
        <v>1916897</v>
      </c>
      <c r="D5" s="4">
        <f>D6+D7+D8</f>
        <v>149911</v>
      </c>
      <c r="E5" s="4">
        <f t="shared" ref="E5:F5" si="0">E6+E7+E8</f>
        <v>142483</v>
      </c>
      <c r="F5" s="4">
        <f t="shared" si="0"/>
        <v>7428</v>
      </c>
      <c r="G5" s="5"/>
      <c r="K5" s="25"/>
    </row>
    <row r="6" spans="1:11" s="6" customFormat="1" ht="21" customHeight="1">
      <c r="A6" s="40" t="s">
        <v>93</v>
      </c>
      <c r="B6" s="41"/>
      <c r="C6" s="28">
        <f>C10+C11+C15+C16+C18+C19+C20+C21+C22+C23+C28+C30+C31+C35+C37+C38+C39+C40+C50+C51+C53+C54+C55+C56+C57+C58+C59+C60+C61+C62+C68+C69+C70+C71+C72+C73+C74</f>
        <v>1437424</v>
      </c>
      <c r="D6" s="28">
        <f>D10+D11+D15+D16+D18+D19+D20+D21+D22+D23+D28+D30+D31+D35+D37+D38+D39+D40+D50+D51+D53+D54+D55+D56+D57+D58+D59+D60+D61+D62+D68+D69+D70+D71+D72+D73+D74</f>
        <v>112469</v>
      </c>
      <c r="E6" s="28">
        <f t="shared" ref="E6:F6" si="1">E10+E11+E15+E16+E18+E19+E20+E21+E22+E23+E28+E30+E31+E35+E37+E38+E39+E40+E50+E51+E53+E54+E55+E56+E57+E58+E59+E60+E61+E62+E68+E69+E70+E71+E72+E73+E74</f>
        <v>112469</v>
      </c>
      <c r="F6" s="28">
        <f t="shared" si="1"/>
        <v>0</v>
      </c>
      <c r="G6" s="29"/>
    </row>
    <row r="7" spans="1:11" s="6" customFormat="1" ht="21" customHeight="1">
      <c r="A7" s="42" t="s">
        <v>94</v>
      </c>
      <c r="B7" s="43"/>
      <c r="C7" s="4">
        <f>C13+C26+C32+C33+C43+C44+C45+C46+C47+C49+C63+C64+C65+C67</f>
        <v>448443</v>
      </c>
      <c r="D7" s="4">
        <f>D13+D26+D32+D33+D43+D44+D45+D46+D47+D49+D63+D64+D65+D67</f>
        <v>35499</v>
      </c>
      <c r="E7" s="4">
        <f t="shared" ref="E7:F7" si="2">E13+E26+E32+E33+E43+E44+E45+E46+E47+E49+E63+E64+E65+E67</f>
        <v>28071</v>
      </c>
      <c r="F7" s="4">
        <f t="shared" si="2"/>
        <v>7428</v>
      </c>
      <c r="G7" s="5"/>
    </row>
    <row r="8" spans="1:11" s="6" customFormat="1" ht="21" customHeight="1">
      <c r="A8" s="42" t="s">
        <v>95</v>
      </c>
      <c r="B8" s="43"/>
      <c r="C8" s="4">
        <f>C17+C25+C41</f>
        <v>31030</v>
      </c>
      <c r="D8" s="4">
        <f>D17+D25+D41</f>
        <v>1943</v>
      </c>
      <c r="E8" s="4">
        <f t="shared" ref="E8:F8" si="3">E17+E25+E41</f>
        <v>1943</v>
      </c>
      <c r="F8" s="4">
        <f t="shared" si="3"/>
        <v>0</v>
      </c>
      <c r="G8" s="5"/>
    </row>
    <row r="9" spans="1:11" s="6" customFormat="1" ht="21" customHeight="1">
      <c r="A9" s="30" t="s">
        <v>59</v>
      </c>
      <c r="B9" s="7" t="s">
        <v>60</v>
      </c>
      <c r="C9" s="4">
        <f>C10+C11</f>
        <v>63173</v>
      </c>
      <c r="D9" s="4">
        <f>D10+D11</f>
        <v>4943</v>
      </c>
      <c r="E9" s="4">
        <f t="shared" ref="E9:F9" si="4">E10+E11</f>
        <v>4943</v>
      </c>
      <c r="F9" s="4">
        <f t="shared" si="4"/>
        <v>0</v>
      </c>
      <c r="G9" s="5"/>
    </row>
    <row r="10" spans="1:11" ht="21" customHeight="1">
      <c r="A10" s="30"/>
      <c r="B10" s="9" t="s">
        <v>0</v>
      </c>
      <c r="C10" s="10">
        <v>10080</v>
      </c>
      <c r="D10" s="26">
        <f>E10+F10</f>
        <v>789</v>
      </c>
      <c r="E10" s="26">
        <f>ROUND(C10*184*5*0.85048/10000,0)</f>
        <v>789</v>
      </c>
      <c r="F10" s="11"/>
      <c r="G10" s="12" t="s">
        <v>86</v>
      </c>
    </row>
    <row r="11" spans="1:11" ht="21" customHeight="1">
      <c r="A11" s="30"/>
      <c r="B11" s="9" t="s">
        <v>1</v>
      </c>
      <c r="C11" s="10">
        <v>53093</v>
      </c>
      <c r="D11" s="26">
        <f t="shared" ref="D11" si="5">E11+F11</f>
        <v>4154</v>
      </c>
      <c r="E11" s="26">
        <f>ROUND(C11*184*5*0.85048/10000,0)</f>
        <v>4154</v>
      </c>
      <c r="F11" s="11"/>
      <c r="G11" s="12" t="s">
        <v>86</v>
      </c>
    </row>
    <row r="12" spans="1:11" s="6" customFormat="1" ht="21" customHeight="1">
      <c r="A12" s="34" t="s">
        <v>61</v>
      </c>
      <c r="B12" s="7" t="s">
        <v>62</v>
      </c>
      <c r="C12" s="8">
        <f>C13</f>
        <v>56879</v>
      </c>
      <c r="D12" s="8">
        <f>D13</f>
        <v>4502</v>
      </c>
      <c r="E12" s="8">
        <f t="shared" ref="E12:F12" si="6">E13</f>
        <v>3560</v>
      </c>
      <c r="F12" s="8">
        <f t="shared" si="6"/>
        <v>942</v>
      </c>
      <c r="G12" s="8"/>
    </row>
    <row r="13" spans="1:11" ht="21" customHeight="1">
      <c r="A13" s="34"/>
      <c r="B13" s="13" t="s">
        <v>2</v>
      </c>
      <c r="C13" s="14">
        <v>56879</v>
      </c>
      <c r="D13" s="26">
        <f>E13+F13</f>
        <v>4502</v>
      </c>
      <c r="E13" s="26">
        <f>ROUND(C13*4*184*0.85048/10000,0)</f>
        <v>3560</v>
      </c>
      <c r="F13" s="11">
        <f>ROUND(C13*184*1*0.9/10000,0)</f>
        <v>942</v>
      </c>
      <c r="G13" s="12" t="s">
        <v>87</v>
      </c>
    </row>
    <row r="14" spans="1:11" s="6" customFormat="1" ht="21" customHeight="1">
      <c r="A14" s="31" t="s">
        <v>63</v>
      </c>
      <c r="B14" s="7" t="s">
        <v>64</v>
      </c>
      <c r="C14" s="19">
        <f>C15+C16+C17+C18+C19+C20+C21+C22+C23</f>
        <v>460656</v>
      </c>
      <c r="D14" s="19">
        <f>D15+D16+D17+D18+D19+D20+D21+D22+D23</f>
        <v>35966</v>
      </c>
      <c r="E14" s="19">
        <f t="shared" ref="E14:F14" si="7">E15+E16+E17+E18+E19+E20+E21+E22+E23</f>
        <v>35966</v>
      </c>
      <c r="F14" s="19">
        <f t="shared" si="7"/>
        <v>0</v>
      </c>
      <c r="G14" s="8"/>
    </row>
    <row r="15" spans="1:11" ht="21" customHeight="1">
      <c r="A15" s="32"/>
      <c r="B15" s="13" t="s">
        <v>3</v>
      </c>
      <c r="C15" s="16">
        <v>51809</v>
      </c>
      <c r="D15" s="26">
        <f>E15+F15</f>
        <v>4054</v>
      </c>
      <c r="E15" s="26">
        <f>ROUND(C15*5*184*0.85048/10000,0)</f>
        <v>4054</v>
      </c>
      <c r="F15" s="11"/>
      <c r="G15" s="12" t="s">
        <v>88</v>
      </c>
    </row>
    <row r="16" spans="1:11" ht="21" customHeight="1">
      <c r="A16" s="32"/>
      <c r="B16" s="9" t="s">
        <v>4</v>
      </c>
      <c r="C16" s="17">
        <v>76794</v>
      </c>
      <c r="D16" s="26">
        <f t="shared" ref="D16:D23" si="8">E16+F16</f>
        <v>6009</v>
      </c>
      <c r="E16" s="26">
        <f>ROUND(C16*5*184*0.85048/10000,0)</f>
        <v>6009</v>
      </c>
      <c r="F16" s="11"/>
      <c r="G16" s="12" t="s">
        <v>88</v>
      </c>
    </row>
    <row r="17" spans="1:7" ht="21" customHeight="1">
      <c r="A17" s="32"/>
      <c r="B17" s="13" t="s">
        <v>85</v>
      </c>
      <c r="C17" s="16">
        <v>5089</v>
      </c>
      <c r="D17" s="26">
        <f t="shared" si="8"/>
        <v>319</v>
      </c>
      <c r="E17" s="26">
        <f>ROUND(C17*4*184*0.85048/10000,0)</f>
        <v>319</v>
      </c>
      <c r="F17" s="11"/>
      <c r="G17" s="12" t="s">
        <v>97</v>
      </c>
    </row>
    <row r="18" spans="1:7" ht="21" customHeight="1">
      <c r="A18" s="32"/>
      <c r="B18" s="13" t="s">
        <v>5</v>
      </c>
      <c r="C18" s="16">
        <v>107309</v>
      </c>
      <c r="D18" s="26">
        <f t="shared" si="8"/>
        <v>8396</v>
      </c>
      <c r="E18" s="26">
        <f>ROUND(C18*5*184*0.85048/10000,0)</f>
        <v>8396</v>
      </c>
      <c r="F18" s="11"/>
      <c r="G18" s="12" t="s">
        <v>88</v>
      </c>
    </row>
    <row r="19" spans="1:7" ht="21" customHeight="1">
      <c r="A19" s="32"/>
      <c r="B19" s="13" t="s">
        <v>6</v>
      </c>
      <c r="C19" s="16">
        <v>89116</v>
      </c>
      <c r="D19" s="26">
        <f t="shared" si="8"/>
        <v>6973</v>
      </c>
      <c r="E19" s="26">
        <f t="shared" ref="E19:E23" si="9">ROUND(C19*5*184*0.85048/10000,0)</f>
        <v>6973</v>
      </c>
      <c r="F19" s="11"/>
      <c r="G19" s="12" t="s">
        <v>88</v>
      </c>
    </row>
    <row r="20" spans="1:7" ht="21" customHeight="1">
      <c r="A20" s="32"/>
      <c r="B20" s="13" t="s">
        <v>7</v>
      </c>
      <c r="C20" s="16">
        <v>22467</v>
      </c>
      <c r="D20" s="26">
        <f t="shared" si="8"/>
        <v>1758</v>
      </c>
      <c r="E20" s="26">
        <f t="shared" si="9"/>
        <v>1758</v>
      </c>
      <c r="F20" s="11"/>
      <c r="G20" s="12" t="s">
        <v>88</v>
      </c>
    </row>
    <row r="21" spans="1:7" ht="21" customHeight="1">
      <c r="A21" s="32"/>
      <c r="B21" s="13" t="s">
        <v>8</v>
      </c>
      <c r="C21" s="16">
        <v>55146</v>
      </c>
      <c r="D21" s="26">
        <f t="shared" si="8"/>
        <v>4315</v>
      </c>
      <c r="E21" s="26">
        <f t="shared" si="9"/>
        <v>4315</v>
      </c>
      <c r="F21" s="11"/>
      <c r="G21" s="12" t="s">
        <v>88</v>
      </c>
    </row>
    <row r="22" spans="1:7" ht="21" customHeight="1">
      <c r="A22" s="32"/>
      <c r="B22" s="13" t="s">
        <v>9</v>
      </c>
      <c r="C22" s="16">
        <v>16685</v>
      </c>
      <c r="D22" s="26">
        <f t="shared" si="8"/>
        <v>1306</v>
      </c>
      <c r="E22" s="26">
        <f t="shared" si="9"/>
        <v>1306</v>
      </c>
      <c r="F22" s="11"/>
      <c r="G22" s="12" t="s">
        <v>88</v>
      </c>
    </row>
    <row r="23" spans="1:7" ht="21" customHeight="1">
      <c r="A23" s="32"/>
      <c r="B23" s="13" t="s">
        <v>10</v>
      </c>
      <c r="C23" s="16">
        <v>36241</v>
      </c>
      <c r="D23" s="26">
        <f t="shared" si="8"/>
        <v>2836</v>
      </c>
      <c r="E23" s="26">
        <f t="shared" si="9"/>
        <v>2836</v>
      </c>
      <c r="F23" s="11"/>
      <c r="G23" s="12" t="s">
        <v>88</v>
      </c>
    </row>
    <row r="24" spans="1:7" s="6" customFormat="1" ht="21" customHeight="1">
      <c r="A24" s="34" t="s">
        <v>65</v>
      </c>
      <c r="B24" s="7" t="s">
        <v>66</v>
      </c>
      <c r="C24" s="15">
        <f>C25+C26</f>
        <v>104590</v>
      </c>
      <c r="D24" s="24">
        <f>D25+D26</f>
        <v>8051</v>
      </c>
      <c r="E24" s="15">
        <f t="shared" ref="E24:F24" si="10">E25+E26</f>
        <v>6547</v>
      </c>
      <c r="F24" s="15">
        <f t="shared" si="10"/>
        <v>1504</v>
      </c>
      <c r="G24" s="8"/>
    </row>
    <row r="25" spans="1:7" ht="21" customHeight="1">
      <c r="A25" s="34"/>
      <c r="B25" s="9" t="s">
        <v>11</v>
      </c>
      <c r="C25" s="17">
        <v>13740</v>
      </c>
      <c r="D25" s="26">
        <f>E25+F25</f>
        <v>860</v>
      </c>
      <c r="E25" s="26">
        <f>ROUND(C25*4*184*0.85048/10000,0)</f>
        <v>860</v>
      </c>
      <c r="F25" s="11"/>
      <c r="G25" s="12" t="s">
        <v>89</v>
      </c>
    </row>
    <row r="26" spans="1:7" ht="21" customHeight="1">
      <c r="A26" s="34"/>
      <c r="B26" s="9" t="s">
        <v>12</v>
      </c>
      <c r="C26" s="17">
        <v>90850</v>
      </c>
      <c r="D26" s="26">
        <f>E26+F26</f>
        <v>7191</v>
      </c>
      <c r="E26" s="26">
        <f>ROUND(C26*4*184*0.85048/10000,0)</f>
        <v>5687</v>
      </c>
      <c r="F26" s="11">
        <f>ROUND(C26*184*1*0.9/10000,0)</f>
        <v>1504</v>
      </c>
      <c r="G26" s="12" t="s">
        <v>90</v>
      </c>
    </row>
    <row r="27" spans="1:7" s="6" customFormat="1" ht="21" customHeight="1">
      <c r="A27" s="30" t="s">
        <v>67</v>
      </c>
      <c r="B27" s="7" t="s">
        <v>68</v>
      </c>
      <c r="C27" s="19">
        <f>C28</f>
        <v>29034</v>
      </c>
      <c r="D27" s="19">
        <f>D28</f>
        <v>2272</v>
      </c>
      <c r="E27" s="19">
        <f t="shared" ref="E27:F27" si="11">E28</f>
        <v>2272</v>
      </c>
      <c r="F27" s="19">
        <f t="shared" si="11"/>
        <v>0</v>
      </c>
      <c r="G27" s="8"/>
    </row>
    <row r="28" spans="1:7" ht="21" customHeight="1">
      <c r="A28" s="30"/>
      <c r="B28" s="13" t="s">
        <v>13</v>
      </c>
      <c r="C28" s="16">
        <v>29034</v>
      </c>
      <c r="D28" s="26">
        <f>E28+F28</f>
        <v>2272</v>
      </c>
      <c r="E28" s="26">
        <f>ROUND(C28*5*184*0.85048/10000,0)</f>
        <v>2272</v>
      </c>
      <c r="F28" s="11"/>
      <c r="G28" s="12" t="s">
        <v>91</v>
      </c>
    </row>
    <row r="29" spans="1:7" s="6" customFormat="1" ht="21" customHeight="1">
      <c r="A29" s="31" t="s">
        <v>69</v>
      </c>
      <c r="B29" s="18" t="s">
        <v>70</v>
      </c>
      <c r="C29" s="19">
        <f>C30+C31+C32+C33</f>
        <v>86228</v>
      </c>
      <c r="D29" s="19">
        <f>D30+D31+D32+D33</f>
        <v>6762</v>
      </c>
      <c r="E29" s="19">
        <f t="shared" ref="E29:F29" si="12">E30+E31+E32+E33</f>
        <v>6482</v>
      </c>
      <c r="F29" s="19">
        <f t="shared" si="12"/>
        <v>280</v>
      </c>
      <c r="G29" s="8"/>
    </row>
    <row r="30" spans="1:7" ht="21" customHeight="1">
      <c r="A30" s="32"/>
      <c r="B30" s="13" t="s">
        <v>16</v>
      </c>
      <c r="C30" s="16">
        <v>40479</v>
      </c>
      <c r="D30" s="26">
        <f>E30+F30</f>
        <v>3167</v>
      </c>
      <c r="E30" s="26">
        <f>ROUND(C30*5*184*0.85048/10000,0)</f>
        <v>3167</v>
      </c>
      <c r="F30" s="11"/>
      <c r="G30" s="12" t="s">
        <v>88</v>
      </c>
    </row>
    <row r="31" spans="1:7" ht="21" customHeight="1">
      <c r="A31" s="32"/>
      <c r="B31" s="13" t="s">
        <v>17</v>
      </c>
      <c r="C31" s="16">
        <v>28832</v>
      </c>
      <c r="D31" s="26">
        <f t="shared" ref="D31:D33" si="13">E31+F31</f>
        <v>2256</v>
      </c>
      <c r="E31" s="26">
        <f>ROUND(C31*5*184*0.85048/10000,0)</f>
        <v>2256</v>
      </c>
      <c r="F31" s="11"/>
      <c r="G31" s="12" t="s">
        <v>88</v>
      </c>
    </row>
    <row r="32" spans="1:7" ht="21" customHeight="1">
      <c r="A32" s="32"/>
      <c r="B32" s="20" t="s">
        <v>14</v>
      </c>
      <c r="C32" s="17">
        <v>15406</v>
      </c>
      <c r="D32" s="26">
        <f t="shared" si="13"/>
        <v>1219</v>
      </c>
      <c r="E32" s="26">
        <f>ROUND(C32*4*184*0.85048/10000,0)</f>
        <v>964</v>
      </c>
      <c r="F32" s="11">
        <f>ROUND(C32*184*1*0.9/10000,0)</f>
        <v>255</v>
      </c>
      <c r="G32" s="12" t="s">
        <v>90</v>
      </c>
    </row>
    <row r="33" spans="1:7" ht="21" customHeight="1">
      <c r="A33" s="33"/>
      <c r="B33" s="21" t="s">
        <v>15</v>
      </c>
      <c r="C33" s="17">
        <v>1511</v>
      </c>
      <c r="D33" s="26">
        <f t="shared" si="13"/>
        <v>120</v>
      </c>
      <c r="E33" s="26">
        <f>ROUND(C33*4*184*0.85048/10000,0)</f>
        <v>95</v>
      </c>
      <c r="F33" s="11">
        <f>ROUND(C33*184*1*0.9/10000,0)</f>
        <v>25</v>
      </c>
      <c r="G33" s="12" t="s">
        <v>90</v>
      </c>
    </row>
    <row r="34" spans="1:7" s="6" customFormat="1" ht="21" customHeight="1">
      <c r="A34" s="30" t="s">
        <v>71</v>
      </c>
      <c r="B34" s="18" t="s">
        <v>72</v>
      </c>
      <c r="C34" s="19">
        <f>C35</f>
        <v>69451</v>
      </c>
      <c r="D34" s="19">
        <f>D35</f>
        <v>5431</v>
      </c>
      <c r="E34" s="19">
        <f t="shared" ref="E34:F34" si="14">E35</f>
        <v>5431</v>
      </c>
      <c r="F34" s="19">
        <f t="shared" si="14"/>
        <v>0</v>
      </c>
      <c r="G34" s="8"/>
    </row>
    <row r="35" spans="1:7" ht="21" customHeight="1">
      <c r="A35" s="30"/>
      <c r="B35" s="13" t="s">
        <v>18</v>
      </c>
      <c r="C35" s="16">
        <v>69451</v>
      </c>
      <c r="D35" s="26">
        <f>E35+F35</f>
        <v>5431</v>
      </c>
      <c r="E35" s="26">
        <f>ROUND(C35*5*184*0.85/10000,0)</f>
        <v>5431</v>
      </c>
      <c r="F35" s="11"/>
      <c r="G35" s="12" t="s">
        <v>88</v>
      </c>
    </row>
    <row r="36" spans="1:7" s="6" customFormat="1" ht="21" customHeight="1">
      <c r="A36" s="31" t="s">
        <v>73</v>
      </c>
      <c r="B36" s="18" t="s">
        <v>74</v>
      </c>
      <c r="C36" s="19">
        <f>C37+C38+C39+C40+C41</f>
        <v>159634</v>
      </c>
      <c r="D36" s="19">
        <f>D37+D38+D39+D40+D41</f>
        <v>12299</v>
      </c>
      <c r="E36" s="19">
        <f t="shared" ref="E36:F36" si="15">E37+E38+E39+E40+E41</f>
        <v>12299</v>
      </c>
      <c r="F36" s="19">
        <f t="shared" si="15"/>
        <v>0</v>
      </c>
      <c r="G36" s="8"/>
    </row>
    <row r="37" spans="1:7" ht="21" customHeight="1">
      <c r="A37" s="32"/>
      <c r="B37" s="20" t="s">
        <v>19</v>
      </c>
      <c r="C37" s="16">
        <v>69492</v>
      </c>
      <c r="D37" s="26">
        <f>E37+F37</f>
        <v>5437</v>
      </c>
      <c r="E37" s="26">
        <f>ROUND(C37*5*184*0.85048/10000,0)</f>
        <v>5437</v>
      </c>
      <c r="F37" s="11"/>
      <c r="G37" s="12" t="s">
        <v>88</v>
      </c>
    </row>
    <row r="38" spans="1:7" ht="21" customHeight="1">
      <c r="A38" s="32"/>
      <c r="B38" s="21" t="s">
        <v>21</v>
      </c>
      <c r="C38" s="16">
        <v>41666</v>
      </c>
      <c r="D38" s="26">
        <f t="shared" ref="D38:D41" si="16">E38+F38</f>
        <v>3260</v>
      </c>
      <c r="E38" s="26">
        <f t="shared" ref="E38:E40" si="17">ROUND(C38*5*184*0.85048/10000,0)</f>
        <v>3260</v>
      </c>
      <c r="F38" s="11"/>
      <c r="G38" s="12" t="s">
        <v>88</v>
      </c>
    </row>
    <row r="39" spans="1:7" ht="21" customHeight="1">
      <c r="A39" s="32"/>
      <c r="B39" s="20" t="s">
        <v>22</v>
      </c>
      <c r="C39" s="16">
        <v>10928</v>
      </c>
      <c r="D39" s="26">
        <f t="shared" si="16"/>
        <v>855</v>
      </c>
      <c r="E39" s="26">
        <f t="shared" si="17"/>
        <v>855</v>
      </c>
      <c r="F39" s="11"/>
      <c r="G39" s="12" t="s">
        <v>88</v>
      </c>
    </row>
    <row r="40" spans="1:7" ht="21" customHeight="1">
      <c r="A40" s="32"/>
      <c r="B40" s="13" t="s">
        <v>23</v>
      </c>
      <c r="C40" s="16">
        <v>25347</v>
      </c>
      <c r="D40" s="26">
        <f t="shared" si="16"/>
        <v>1983</v>
      </c>
      <c r="E40" s="26">
        <f t="shared" si="17"/>
        <v>1983</v>
      </c>
      <c r="F40" s="11"/>
      <c r="G40" s="12" t="s">
        <v>88</v>
      </c>
    </row>
    <row r="41" spans="1:7" ht="21" customHeight="1">
      <c r="A41" s="33"/>
      <c r="B41" s="21" t="s">
        <v>20</v>
      </c>
      <c r="C41" s="17">
        <v>12201</v>
      </c>
      <c r="D41" s="26">
        <f t="shared" si="16"/>
        <v>764</v>
      </c>
      <c r="E41" s="26">
        <f>ROUND(C41*4*184*0.85048/10000,0)</f>
        <v>764</v>
      </c>
      <c r="F41" s="11"/>
      <c r="G41" s="12" t="s">
        <v>92</v>
      </c>
    </row>
    <row r="42" spans="1:7" s="6" customFormat="1" ht="21" customHeight="1">
      <c r="A42" s="34" t="s">
        <v>75</v>
      </c>
      <c r="B42" s="7" t="s">
        <v>76</v>
      </c>
      <c r="C42" s="22">
        <f>C43+C44+C45+C46+C47</f>
        <v>161471</v>
      </c>
      <c r="D42" s="22">
        <f>D43+D44+D45+D46+D47</f>
        <v>12780</v>
      </c>
      <c r="E42" s="22">
        <f t="shared" ref="E42:F42" si="18">E43+E44+E45+E46+E47</f>
        <v>10108</v>
      </c>
      <c r="F42" s="22">
        <f t="shared" si="18"/>
        <v>2672</v>
      </c>
      <c r="G42" s="8"/>
    </row>
    <row r="43" spans="1:7" ht="21" customHeight="1">
      <c r="A43" s="34"/>
      <c r="B43" s="9" t="s">
        <v>24</v>
      </c>
      <c r="C43" s="17">
        <v>7515</v>
      </c>
      <c r="D43" s="26">
        <f>E43+F43</f>
        <v>594</v>
      </c>
      <c r="E43" s="26">
        <f>ROUND(C43*4*184*0.85048/10000,0)</f>
        <v>470</v>
      </c>
      <c r="F43" s="11">
        <f>ROUND(C43*184*1*0.9/10000,0)</f>
        <v>124</v>
      </c>
      <c r="G43" s="12" t="s">
        <v>90</v>
      </c>
    </row>
    <row r="44" spans="1:7" ht="21" customHeight="1">
      <c r="A44" s="34"/>
      <c r="B44" s="13" t="s">
        <v>28</v>
      </c>
      <c r="C44" s="17">
        <v>43370</v>
      </c>
      <c r="D44" s="26">
        <f t="shared" ref="D44:D47" si="19">E44+F44</f>
        <v>3433</v>
      </c>
      <c r="E44" s="26">
        <f t="shared" ref="E44:E47" si="20">ROUND(C44*4*184*0.85048/10000,0)</f>
        <v>2715</v>
      </c>
      <c r="F44" s="11">
        <f t="shared" ref="F44:F47" si="21">ROUND(C44*184*1*0.9/10000,0)</f>
        <v>718</v>
      </c>
      <c r="G44" s="12" t="s">
        <v>90</v>
      </c>
    </row>
    <row r="45" spans="1:7" ht="21" customHeight="1">
      <c r="A45" s="34"/>
      <c r="B45" s="13" t="s">
        <v>25</v>
      </c>
      <c r="C45" s="17">
        <v>26290</v>
      </c>
      <c r="D45" s="26">
        <f t="shared" si="19"/>
        <v>2081</v>
      </c>
      <c r="E45" s="26">
        <f t="shared" si="20"/>
        <v>1646</v>
      </c>
      <c r="F45" s="11">
        <f t="shared" si="21"/>
        <v>435</v>
      </c>
      <c r="G45" s="12" t="s">
        <v>90</v>
      </c>
    </row>
    <row r="46" spans="1:7" ht="21" customHeight="1">
      <c r="A46" s="34"/>
      <c r="B46" s="13" t="s">
        <v>27</v>
      </c>
      <c r="C46" s="17">
        <v>49123</v>
      </c>
      <c r="D46" s="26">
        <f t="shared" si="19"/>
        <v>3888</v>
      </c>
      <c r="E46" s="26">
        <f t="shared" si="20"/>
        <v>3075</v>
      </c>
      <c r="F46" s="11">
        <f t="shared" si="21"/>
        <v>813</v>
      </c>
      <c r="G46" s="12" t="s">
        <v>90</v>
      </c>
    </row>
    <row r="47" spans="1:7" ht="21" customHeight="1">
      <c r="A47" s="34"/>
      <c r="B47" s="13" t="s">
        <v>26</v>
      </c>
      <c r="C47" s="17">
        <v>35173</v>
      </c>
      <c r="D47" s="26">
        <f t="shared" si="19"/>
        <v>2784</v>
      </c>
      <c r="E47" s="26">
        <f t="shared" si="20"/>
        <v>2202</v>
      </c>
      <c r="F47" s="11">
        <f t="shared" si="21"/>
        <v>582</v>
      </c>
      <c r="G47" s="12" t="s">
        <v>90</v>
      </c>
    </row>
    <row r="48" spans="1:7" s="6" customFormat="1" ht="21" customHeight="1">
      <c r="A48" s="30" t="s">
        <v>77</v>
      </c>
      <c r="B48" s="7" t="s">
        <v>78</v>
      </c>
      <c r="C48" s="19">
        <f>C49+C50+C51</f>
        <v>238682</v>
      </c>
      <c r="D48" s="19">
        <f>D49+D50+D51</f>
        <v>18724</v>
      </c>
      <c r="E48" s="19">
        <f t="shared" ref="E48:F48" si="22">E49+E50+E51</f>
        <v>17912</v>
      </c>
      <c r="F48" s="19">
        <f t="shared" si="22"/>
        <v>812</v>
      </c>
      <c r="G48" s="8"/>
    </row>
    <row r="49" spans="1:7" ht="21" customHeight="1">
      <c r="A49" s="30"/>
      <c r="B49" s="13" t="s">
        <v>42</v>
      </c>
      <c r="C49" s="17">
        <v>48762</v>
      </c>
      <c r="D49" s="26">
        <f>E49+F49</f>
        <v>3864</v>
      </c>
      <c r="E49" s="26">
        <f>ROUND(C49*4*184*0.85048/10000,0)</f>
        <v>3052</v>
      </c>
      <c r="F49" s="11">
        <f>ROUND(C49*184*1*0.9/10000,0)+5</f>
        <v>812</v>
      </c>
      <c r="G49" s="12" t="s">
        <v>90</v>
      </c>
    </row>
    <row r="50" spans="1:7" ht="21" customHeight="1">
      <c r="A50" s="30"/>
      <c r="B50" s="13" t="s">
        <v>44</v>
      </c>
      <c r="C50" s="16">
        <v>54995</v>
      </c>
      <c r="D50" s="26">
        <f t="shared" ref="D50:D51" si="23">E50+F50</f>
        <v>4303</v>
      </c>
      <c r="E50" s="26">
        <f>ROUND(C50*184*5*0.85048/10000,0)</f>
        <v>4303</v>
      </c>
      <c r="F50" s="11"/>
      <c r="G50" s="12" t="s">
        <v>88</v>
      </c>
    </row>
    <row r="51" spans="1:7" ht="21" customHeight="1">
      <c r="A51" s="30"/>
      <c r="B51" s="13" t="s">
        <v>43</v>
      </c>
      <c r="C51" s="16">
        <v>134925</v>
      </c>
      <c r="D51" s="26">
        <f t="shared" si="23"/>
        <v>10557</v>
      </c>
      <c r="E51" s="26">
        <f>ROUND(C51*184*5*0.85048/10000,0)</f>
        <v>10557</v>
      </c>
      <c r="F51" s="11"/>
      <c r="G51" s="12" t="s">
        <v>88</v>
      </c>
    </row>
    <row r="52" spans="1:7" s="6" customFormat="1" ht="21" customHeight="1">
      <c r="A52" s="31" t="s">
        <v>79</v>
      </c>
      <c r="B52" s="7" t="s">
        <v>80</v>
      </c>
      <c r="C52" s="19">
        <f>C53+C54+C55+C56+C57+C58+C59+C60+C61+C62+C63+C64+C65</f>
        <v>316698</v>
      </c>
      <c r="D52" s="19">
        <f>D53+D54+D55+D56+D57+D58+D59+D60+D61+D62+D63+D64+D65</f>
        <v>24822</v>
      </c>
      <c r="E52" s="19">
        <f t="shared" ref="E52:F52" si="24">E53+E54+E55+E56+E57+E58+E59+E60+E61+E62+E63+E64+E65</f>
        <v>24081</v>
      </c>
      <c r="F52" s="19">
        <f t="shared" si="24"/>
        <v>741</v>
      </c>
      <c r="G52" s="8"/>
    </row>
    <row r="53" spans="1:7" ht="21" customHeight="1">
      <c r="A53" s="32"/>
      <c r="B53" s="13" t="s">
        <v>30</v>
      </c>
      <c r="C53" s="16">
        <v>12925</v>
      </c>
      <c r="D53" s="26">
        <f>E53+F53</f>
        <v>1011</v>
      </c>
      <c r="E53" s="26">
        <f>ROUND(C53*184*5*0.85048/10000,0)</f>
        <v>1011</v>
      </c>
      <c r="F53" s="11"/>
      <c r="G53" s="12" t="s">
        <v>88</v>
      </c>
    </row>
    <row r="54" spans="1:7" ht="21" customHeight="1">
      <c r="A54" s="32"/>
      <c r="B54" s="13" t="s">
        <v>31</v>
      </c>
      <c r="C54" s="16">
        <v>42315</v>
      </c>
      <c r="D54" s="26">
        <f t="shared" ref="D54:D65" si="25">E54+F54</f>
        <v>3311</v>
      </c>
      <c r="E54" s="26">
        <f t="shared" ref="E54:E62" si="26">ROUND(C54*184*5*0.85048/10000,0)</f>
        <v>3311</v>
      </c>
      <c r="F54" s="11"/>
      <c r="G54" s="12" t="s">
        <v>88</v>
      </c>
    </row>
    <row r="55" spans="1:7" ht="21" customHeight="1">
      <c r="A55" s="32"/>
      <c r="B55" s="13" t="s">
        <v>32</v>
      </c>
      <c r="C55" s="16">
        <v>25657</v>
      </c>
      <c r="D55" s="26">
        <f t="shared" si="25"/>
        <v>2008</v>
      </c>
      <c r="E55" s="26">
        <f t="shared" si="26"/>
        <v>2008</v>
      </c>
      <c r="F55" s="11"/>
      <c r="G55" s="12" t="s">
        <v>88</v>
      </c>
    </row>
    <row r="56" spans="1:7" ht="21" customHeight="1">
      <c r="A56" s="32"/>
      <c r="B56" s="21" t="s">
        <v>33</v>
      </c>
      <c r="C56" s="16">
        <v>81641</v>
      </c>
      <c r="D56" s="26">
        <f t="shared" si="25"/>
        <v>6388</v>
      </c>
      <c r="E56" s="26">
        <f t="shared" si="26"/>
        <v>6388</v>
      </c>
      <c r="F56" s="11"/>
      <c r="G56" s="12" t="s">
        <v>88</v>
      </c>
    </row>
    <row r="57" spans="1:7" ht="21" customHeight="1">
      <c r="A57" s="32"/>
      <c r="B57" s="13" t="s">
        <v>34</v>
      </c>
      <c r="C57" s="16">
        <v>20257</v>
      </c>
      <c r="D57" s="26">
        <f t="shared" si="25"/>
        <v>1585</v>
      </c>
      <c r="E57" s="26">
        <f t="shared" si="26"/>
        <v>1585</v>
      </c>
      <c r="F57" s="11"/>
      <c r="G57" s="12" t="s">
        <v>88</v>
      </c>
    </row>
    <row r="58" spans="1:7" ht="21" customHeight="1">
      <c r="A58" s="32"/>
      <c r="B58" s="13" t="s">
        <v>35</v>
      </c>
      <c r="C58" s="16">
        <v>19457</v>
      </c>
      <c r="D58" s="26">
        <f t="shared" si="25"/>
        <v>1522</v>
      </c>
      <c r="E58" s="26">
        <f t="shared" si="26"/>
        <v>1522</v>
      </c>
      <c r="F58" s="11"/>
      <c r="G58" s="12" t="s">
        <v>88</v>
      </c>
    </row>
    <row r="59" spans="1:7" ht="21" customHeight="1">
      <c r="A59" s="32"/>
      <c r="B59" s="13" t="s">
        <v>36</v>
      </c>
      <c r="C59" s="16">
        <v>23165</v>
      </c>
      <c r="D59" s="26">
        <f t="shared" si="25"/>
        <v>1813</v>
      </c>
      <c r="E59" s="26">
        <f t="shared" si="26"/>
        <v>1813</v>
      </c>
      <c r="F59" s="11"/>
      <c r="G59" s="12" t="s">
        <v>88</v>
      </c>
    </row>
    <row r="60" spans="1:7" ht="21" customHeight="1">
      <c r="A60" s="32"/>
      <c r="B60" s="13" t="s">
        <v>37</v>
      </c>
      <c r="C60" s="16">
        <v>15938</v>
      </c>
      <c r="D60" s="26">
        <f t="shared" si="25"/>
        <v>1247</v>
      </c>
      <c r="E60" s="26">
        <f t="shared" si="26"/>
        <v>1247</v>
      </c>
      <c r="F60" s="11"/>
      <c r="G60" s="12" t="s">
        <v>88</v>
      </c>
    </row>
    <row r="61" spans="1:7" ht="21" customHeight="1">
      <c r="A61" s="32"/>
      <c r="B61" s="13" t="s">
        <v>38</v>
      </c>
      <c r="C61" s="16">
        <v>17083</v>
      </c>
      <c r="D61" s="26">
        <f t="shared" si="25"/>
        <v>1337</v>
      </c>
      <c r="E61" s="26">
        <f t="shared" si="26"/>
        <v>1337</v>
      </c>
      <c r="F61" s="11"/>
      <c r="G61" s="12" t="s">
        <v>88</v>
      </c>
    </row>
    <row r="62" spans="1:7" ht="21" customHeight="1">
      <c r="A62" s="32"/>
      <c r="B62" s="13" t="s">
        <v>39</v>
      </c>
      <c r="C62" s="16">
        <v>13529</v>
      </c>
      <c r="D62" s="26">
        <f t="shared" si="25"/>
        <v>1059</v>
      </c>
      <c r="E62" s="26">
        <f t="shared" si="26"/>
        <v>1059</v>
      </c>
      <c r="F62" s="11"/>
      <c r="G62" s="12" t="s">
        <v>88</v>
      </c>
    </row>
    <row r="63" spans="1:7" ht="21" customHeight="1">
      <c r="A63" s="32"/>
      <c r="B63" s="13" t="s">
        <v>29</v>
      </c>
      <c r="C63" s="17">
        <v>15090</v>
      </c>
      <c r="D63" s="26">
        <f t="shared" si="25"/>
        <v>1195</v>
      </c>
      <c r="E63" s="26">
        <f>ROUND(C63*184*4*0.85048/10000,0)</f>
        <v>945</v>
      </c>
      <c r="F63" s="11">
        <f>ROUND(C63*184*1*0.9/10000,0)</f>
        <v>250</v>
      </c>
      <c r="G63" s="12" t="s">
        <v>90</v>
      </c>
    </row>
    <row r="64" spans="1:7" ht="21" customHeight="1">
      <c r="A64" s="32"/>
      <c r="B64" s="13" t="s">
        <v>40</v>
      </c>
      <c r="C64" s="17">
        <v>25818</v>
      </c>
      <c r="D64" s="26">
        <f t="shared" si="25"/>
        <v>2044</v>
      </c>
      <c r="E64" s="26">
        <f t="shared" ref="E64:E65" si="27">ROUND(C64*184*4*0.85048/10000,0)</f>
        <v>1616</v>
      </c>
      <c r="F64" s="11">
        <f t="shared" ref="F64:F65" si="28">ROUND(C64*184*1*0.9/10000,0)</f>
        <v>428</v>
      </c>
      <c r="G64" s="12" t="s">
        <v>90</v>
      </c>
    </row>
    <row r="65" spans="1:7" ht="21" customHeight="1">
      <c r="A65" s="32"/>
      <c r="B65" s="13" t="s">
        <v>41</v>
      </c>
      <c r="C65" s="17">
        <v>3823</v>
      </c>
      <c r="D65" s="26">
        <f t="shared" si="25"/>
        <v>302</v>
      </c>
      <c r="E65" s="26">
        <f t="shared" si="27"/>
        <v>239</v>
      </c>
      <c r="F65" s="11">
        <f t="shared" si="28"/>
        <v>63</v>
      </c>
      <c r="G65" s="12" t="s">
        <v>90</v>
      </c>
    </row>
    <row r="66" spans="1:7" s="6" customFormat="1" ht="21" customHeight="1">
      <c r="A66" s="30" t="s">
        <v>81</v>
      </c>
      <c r="B66" s="18" t="s">
        <v>82</v>
      </c>
      <c r="C66" s="4">
        <f>C67+C68+C69+C70+C71+C72+C73+C74</f>
        <v>170401</v>
      </c>
      <c r="D66" s="4">
        <f>D67+D68+D69+D70+D71+D72+D73+D74</f>
        <v>13359</v>
      </c>
      <c r="E66" s="4">
        <f t="shared" ref="E66:F66" si="29">E67+E68+E69+E70+E71+E72+E73+E74</f>
        <v>12882</v>
      </c>
      <c r="F66" s="4">
        <f t="shared" si="29"/>
        <v>477</v>
      </c>
      <c r="G66" s="8"/>
    </row>
    <row r="67" spans="1:7" ht="21" customHeight="1">
      <c r="A67" s="30"/>
      <c r="B67" s="13" t="s">
        <v>45</v>
      </c>
      <c r="C67" s="14">
        <v>28833</v>
      </c>
      <c r="D67" s="26">
        <f>E67+F67</f>
        <v>2282</v>
      </c>
      <c r="E67" s="26">
        <f>ROUND(C67*184*4*0.85048/10000,0)</f>
        <v>1805</v>
      </c>
      <c r="F67" s="11">
        <f>ROUND(C67*184*1*0.9/10000,0)</f>
        <v>477</v>
      </c>
      <c r="G67" s="12" t="s">
        <v>90</v>
      </c>
    </row>
    <row r="68" spans="1:7" ht="21" customHeight="1">
      <c r="A68" s="30"/>
      <c r="B68" s="13" t="s">
        <v>46</v>
      </c>
      <c r="C68" s="23">
        <v>20907</v>
      </c>
      <c r="D68" s="26">
        <f t="shared" ref="D68:D74" si="30">E68+F68</f>
        <v>1636</v>
      </c>
      <c r="E68" s="26">
        <f>ROUND(C68*184*5*0.85048/10000,0)</f>
        <v>1636</v>
      </c>
      <c r="F68" s="11"/>
      <c r="G68" s="12" t="s">
        <v>88</v>
      </c>
    </row>
    <row r="69" spans="1:7" ht="21" customHeight="1">
      <c r="A69" s="30"/>
      <c r="B69" s="13" t="s">
        <v>47</v>
      </c>
      <c r="C69" s="23">
        <v>30475</v>
      </c>
      <c r="D69" s="26">
        <f t="shared" si="30"/>
        <v>2384</v>
      </c>
      <c r="E69" s="26">
        <f t="shared" ref="E69:E74" si="31">ROUND(C69*184*5*0.85048/10000,0)</f>
        <v>2384</v>
      </c>
      <c r="F69" s="11"/>
      <c r="G69" s="12" t="s">
        <v>88</v>
      </c>
    </row>
    <row r="70" spans="1:7" ht="21" customHeight="1">
      <c r="A70" s="30"/>
      <c r="B70" s="13" t="s">
        <v>48</v>
      </c>
      <c r="C70" s="23">
        <v>21018</v>
      </c>
      <c r="D70" s="26">
        <f t="shared" si="30"/>
        <v>1645</v>
      </c>
      <c r="E70" s="26">
        <f t="shared" si="31"/>
        <v>1645</v>
      </c>
      <c r="F70" s="11"/>
      <c r="G70" s="12" t="s">
        <v>88</v>
      </c>
    </row>
    <row r="71" spans="1:7" ht="21" customHeight="1">
      <c r="A71" s="30"/>
      <c r="B71" s="21" t="s">
        <v>49</v>
      </c>
      <c r="C71" s="23">
        <v>12399</v>
      </c>
      <c r="D71" s="26">
        <f t="shared" si="30"/>
        <v>970</v>
      </c>
      <c r="E71" s="26">
        <f t="shared" si="31"/>
        <v>970</v>
      </c>
      <c r="F71" s="11"/>
      <c r="G71" s="12" t="s">
        <v>88</v>
      </c>
    </row>
    <row r="72" spans="1:7" ht="21" customHeight="1">
      <c r="A72" s="30"/>
      <c r="B72" s="13" t="s">
        <v>50</v>
      </c>
      <c r="C72" s="23">
        <v>2519</v>
      </c>
      <c r="D72" s="26">
        <f t="shared" si="30"/>
        <v>197</v>
      </c>
      <c r="E72" s="26">
        <f t="shared" si="31"/>
        <v>197</v>
      </c>
      <c r="F72" s="11"/>
      <c r="G72" s="12" t="s">
        <v>88</v>
      </c>
    </row>
    <row r="73" spans="1:7" ht="21" customHeight="1">
      <c r="A73" s="30"/>
      <c r="B73" s="13" t="s">
        <v>51</v>
      </c>
      <c r="C73" s="23">
        <v>30501</v>
      </c>
      <c r="D73" s="26">
        <f t="shared" si="30"/>
        <v>2387</v>
      </c>
      <c r="E73" s="26">
        <f t="shared" si="31"/>
        <v>2387</v>
      </c>
      <c r="F73" s="11"/>
      <c r="G73" s="12" t="s">
        <v>88</v>
      </c>
    </row>
    <row r="74" spans="1:7" ht="21" customHeight="1">
      <c r="A74" s="30"/>
      <c r="B74" s="13" t="s">
        <v>52</v>
      </c>
      <c r="C74" s="23">
        <v>23749</v>
      </c>
      <c r="D74" s="26">
        <f t="shared" si="30"/>
        <v>1858</v>
      </c>
      <c r="E74" s="26">
        <f t="shared" si="31"/>
        <v>1858</v>
      </c>
      <c r="F74" s="11"/>
      <c r="G74" s="12" t="s">
        <v>88</v>
      </c>
    </row>
  </sheetData>
  <autoFilter ref="A9:G74"/>
  <mergeCells count="23">
    <mergeCell ref="A1:B1"/>
    <mergeCell ref="A9:A11"/>
    <mergeCell ref="A2:G2"/>
    <mergeCell ref="A3:A4"/>
    <mergeCell ref="B3:B4"/>
    <mergeCell ref="C3:C4"/>
    <mergeCell ref="D3:F3"/>
    <mergeCell ref="G3:G4"/>
    <mergeCell ref="A5:B5"/>
    <mergeCell ref="A6:B6"/>
    <mergeCell ref="A7:B7"/>
    <mergeCell ref="A8:B8"/>
    <mergeCell ref="A12:A13"/>
    <mergeCell ref="A14:A23"/>
    <mergeCell ref="A24:A26"/>
    <mergeCell ref="A27:A28"/>
    <mergeCell ref="A29:A33"/>
    <mergeCell ref="A66:A74"/>
    <mergeCell ref="A34:A35"/>
    <mergeCell ref="A36:A41"/>
    <mergeCell ref="A42:A47"/>
    <mergeCell ref="A48:A51"/>
    <mergeCell ref="A52:A65"/>
  </mergeCells>
  <phoneticPr fontId="2" type="noConversion"/>
  <printOptions horizontalCentered="1"/>
  <pageMargins left="0.70866141732283472" right="0.70866141732283472" top="0.35433070866141736" bottom="0.35433070866141736"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K2" sqref="K2"/>
    </sheetView>
  </sheetViews>
  <sheetFormatPr defaultRowHeight="13.5"/>
  <cols>
    <col min="1" max="1" width="9" style="3"/>
    <col min="2" max="6" width="25.375" style="3" customWidth="1"/>
    <col min="7" max="16384" width="9" style="3"/>
  </cols>
  <sheetData>
    <row r="1" spans="1:7" ht="18.75">
      <c r="A1" s="45" t="s">
        <v>100</v>
      </c>
    </row>
    <row r="2" spans="1:7" ht="25.5">
      <c r="A2" s="46" t="s">
        <v>101</v>
      </c>
      <c r="B2" s="46"/>
      <c r="C2" s="46"/>
      <c r="D2" s="46"/>
      <c r="E2" s="46"/>
      <c r="F2" s="46"/>
      <c r="G2" s="46"/>
    </row>
    <row r="3" spans="1:7" s="48" customFormat="1" ht="14.25">
      <c r="A3" s="47" t="s">
        <v>102</v>
      </c>
      <c r="B3" s="47" t="s">
        <v>103</v>
      </c>
      <c r="C3" s="47"/>
      <c r="D3" s="47"/>
      <c r="E3" s="47"/>
      <c r="F3" s="47"/>
      <c r="G3" s="47" t="s">
        <v>104</v>
      </c>
    </row>
    <row r="4" spans="1:7" s="48" customFormat="1" ht="14.25">
      <c r="A4" s="47"/>
      <c r="B4" s="49" t="s">
        <v>105</v>
      </c>
      <c r="C4" s="49" t="s">
        <v>106</v>
      </c>
      <c r="D4" s="49" t="s">
        <v>107</v>
      </c>
      <c r="E4" s="49" t="s">
        <v>108</v>
      </c>
      <c r="F4" s="49" t="s">
        <v>109</v>
      </c>
      <c r="G4" s="47"/>
    </row>
    <row r="5" spans="1:7" s="48" customFormat="1" ht="24">
      <c r="A5" s="50" t="s">
        <v>110</v>
      </c>
      <c r="B5" s="49"/>
      <c r="C5" s="49"/>
      <c r="D5" s="49"/>
      <c r="E5" s="49"/>
      <c r="F5" s="49"/>
      <c r="G5" s="49"/>
    </row>
    <row r="6" spans="1:7" s="48" customFormat="1" ht="14.25">
      <c r="A6" s="50" t="s">
        <v>111</v>
      </c>
      <c r="B6" s="49"/>
      <c r="C6" s="49"/>
      <c r="D6" s="49"/>
      <c r="E6" s="49"/>
      <c r="F6" s="49"/>
      <c r="G6" s="49"/>
    </row>
    <row r="7" spans="1:7" s="48" customFormat="1" ht="14.25">
      <c r="A7" s="50" t="s">
        <v>112</v>
      </c>
      <c r="B7" s="49"/>
      <c r="C7" s="49"/>
      <c r="D7" s="49"/>
      <c r="E7" s="49"/>
      <c r="F7" s="49"/>
      <c r="G7" s="49"/>
    </row>
    <row r="8" spans="1:7" s="48" customFormat="1" ht="14.25">
      <c r="A8" s="50" t="s">
        <v>112</v>
      </c>
      <c r="B8" s="49"/>
      <c r="C8" s="49"/>
      <c r="D8" s="49"/>
      <c r="E8" s="49"/>
      <c r="F8" s="49"/>
      <c r="G8" s="49"/>
    </row>
    <row r="9" spans="1:7" s="48" customFormat="1" ht="14.25">
      <c r="A9" s="50" t="s">
        <v>112</v>
      </c>
      <c r="B9" s="49"/>
      <c r="C9" s="49"/>
      <c r="D9" s="49"/>
      <c r="E9" s="49"/>
      <c r="F9" s="49"/>
      <c r="G9" s="49"/>
    </row>
    <row r="10" spans="1:7" s="48" customFormat="1" ht="14.25">
      <c r="A10" s="50" t="s">
        <v>113</v>
      </c>
      <c r="B10" s="49"/>
      <c r="C10" s="49"/>
      <c r="D10" s="49"/>
      <c r="E10" s="49"/>
      <c r="F10" s="49"/>
      <c r="G10" s="49"/>
    </row>
    <row r="11" spans="1:7" ht="132" customHeight="1">
      <c r="A11" s="51" t="s">
        <v>114</v>
      </c>
      <c r="B11" s="52"/>
      <c r="C11" s="52"/>
      <c r="D11" s="52"/>
      <c r="E11" s="52"/>
      <c r="F11" s="52"/>
      <c r="G11" s="52"/>
    </row>
  </sheetData>
  <mergeCells count="5">
    <mergeCell ref="A2:G2"/>
    <mergeCell ref="A3:A4"/>
    <mergeCell ref="B3:F3"/>
    <mergeCell ref="G3:G4"/>
    <mergeCell ref="A11:G1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附件1</vt:lpstr>
      <vt:lpstr>附件2</vt:lpstr>
      <vt:lpstr>附件1!Print_Titles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2022-11-26T09:34:49Z</dcterms:modified>
</cp:coreProperties>
</file>