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070" windowHeight="7155"/>
  </bookViews>
  <sheets>
    <sheet name="Sheet1" sheetId="1" r:id="rId1"/>
    <sheet name="Sheet2" sheetId="2" r:id="rId2"/>
  </sheets>
  <definedNames>
    <definedName name="_xlnm._FilterDatabase" localSheetId="0" hidden="1">Sheet1!$A$9:$M$75</definedName>
  </definedNames>
  <calcPr calcId="145621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K7" i="1"/>
  <c r="L7" i="1"/>
  <c r="M7" i="1"/>
  <c r="E7" i="1"/>
  <c r="C7" i="1"/>
  <c r="F52" i="1"/>
  <c r="G52" i="1"/>
  <c r="H52" i="1"/>
  <c r="I52" i="1"/>
  <c r="J52" i="1"/>
  <c r="K52" i="1"/>
  <c r="L52" i="1"/>
  <c r="M52" i="1"/>
  <c r="E52" i="1"/>
  <c r="C52" i="1"/>
  <c r="M53" i="1"/>
  <c r="I53" i="1"/>
  <c r="G53" i="1"/>
  <c r="F53" i="1"/>
  <c r="L53" i="1" s="1"/>
  <c r="E53" i="1" l="1"/>
  <c r="I74" i="1"/>
  <c r="F74" i="1"/>
  <c r="L74" i="1" s="1"/>
  <c r="I73" i="1"/>
  <c r="F73" i="1"/>
  <c r="L73" i="1" s="1"/>
  <c r="I72" i="1"/>
  <c r="F72" i="1"/>
  <c r="L72" i="1" s="1"/>
  <c r="I71" i="1"/>
  <c r="F71" i="1"/>
  <c r="L71" i="1" s="1"/>
  <c r="I70" i="1"/>
  <c r="F70" i="1"/>
  <c r="L70" i="1" s="1"/>
  <c r="I69" i="1"/>
  <c r="F69" i="1"/>
  <c r="L69" i="1" s="1"/>
  <c r="I68" i="1"/>
  <c r="F68" i="1"/>
  <c r="L68" i="1" s="1"/>
  <c r="L67" i="1"/>
  <c r="I67" i="1"/>
  <c r="I66" i="1" s="1"/>
  <c r="G67" i="1"/>
  <c r="M67" i="1" s="1"/>
  <c r="M66" i="1" s="1"/>
  <c r="F67" i="1"/>
  <c r="E67" i="1"/>
  <c r="K66" i="1"/>
  <c r="J66" i="1"/>
  <c r="H66" i="1"/>
  <c r="C66" i="1"/>
  <c r="I65" i="1"/>
  <c r="G65" i="1"/>
  <c r="M65" i="1" s="1"/>
  <c r="F65" i="1"/>
  <c r="L65" i="1" s="1"/>
  <c r="I64" i="1"/>
  <c r="G64" i="1"/>
  <c r="M64" i="1" s="1"/>
  <c r="F64" i="1"/>
  <c r="I63" i="1"/>
  <c r="F63" i="1"/>
  <c r="E63" i="1" s="1"/>
  <c r="I62" i="1"/>
  <c r="F62" i="1"/>
  <c r="E62" i="1" s="1"/>
  <c r="I61" i="1"/>
  <c r="F61" i="1"/>
  <c r="E61" i="1" s="1"/>
  <c r="I60" i="1"/>
  <c r="F60" i="1"/>
  <c r="E60" i="1" s="1"/>
  <c r="I59" i="1"/>
  <c r="F59" i="1"/>
  <c r="E59" i="1" s="1"/>
  <c r="I58" i="1"/>
  <c r="F58" i="1"/>
  <c r="E58" i="1" s="1"/>
  <c r="I57" i="1"/>
  <c r="F57" i="1"/>
  <c r="E57" i="1" s="1"/>
  <c r="I56" i="1"/>
  <c r="F56" i="1"/>
  <c r="E56" i="1" s="1"/>
  <c r="I55" i="1"/>
  <c r="F55" i="1"/>
  <c r="E55" i="1" s="1"/>
  <c r="I54" i="1"/>
  <c r="F54" i="1"/>
  <c r="E54" i="1" s="1"/>
  <c r="I51" i="1"/>
  <c r="F51" i="1"/>
  <c r="L51" i="1" s="1"/>
  <c r="I50" i="1"/>
  <c r="F50" i="1"/>
  <c r="L50" i="1" s="1"/>
  <c r="L49" i="1"/>
  <c r="I49" i="1"/>
  <c r="G49" i="1"/>
  <c r="M49" i="1" s="1"/>
  <c r="M48" i="1" s="1"/>
  <c r="F49" i="1"/>
  <c r="E49" i="1"/>
  <c r="K48" i="1"/>
  <c r="J48" i="1"/>
  <c r="H48" i="1"/>
  <c r="C48" i="1"/>
  <c r="I47" i="1"/>
  <c r="G47" i="1"/>
  <c r="M47" i="1" s="1"/>
  <c r="F47" i="1"/>
  <c r="L47" i="1" s="1"/>
  <c r="I46" i="1"/>
  <c r="G46" i="1"/>
  <c r="M46" i="1" s="1"/>
  <c r="F46" i="1"/>
  <c r="L46" i="1" s="1"/>
  <c r="L45" i="1"/>
  <c r="I45" i="1"/>
  <c r="G45" i="1"/>
  <c r="M45" i="1" s="1"/>
  <c r="F45" i="1"/>
  <c r="M44" i="1"/>
  <c r="I44" i="1"/>
  <c r="G44" i="1"/>
  <c r="F44" i="1"/>
  <c r="L43" i="1"/>
  <c r="I43" i="1"/>
  <c r="I42" i="1" s="1"/>
  <c r="G43" i="1"/>
  <c r="M43" i="1" s="1"/>
  <c r="F43" i="1"/>
  <c r="E43" i="1"/>
  <c r="K42" i="1"/>
  <c r="J42" i="1"/>
  <c r="H42" i="1"/>
  <c r="C42" i="1"/>
  <c r="I41" i="1"/>
  <c r="H41" i="1"/>
  <c r="F41" i="1"/>
  <c r="L41" i="1" s="1"/>
  <c r="L40" i="1"/>
  <c r="I40" i="1"/>
  <c r="F40" i="1"/>
  <c r="E40" i="1" s="1"/>
  <c r="I39" i="1"/>
  <c r="F39" i="1"/>
  <c r="E39" i="1" s="1"/>
  <c r="I38" i="1"/>
  <c r="F38" i="1"/>
  <c r="E38" i="1" s="1"/>
  <c r="I37" i="1"/>
  <c r="F37" i="1"/>
  <c r="E37" i="1" s="1"/>
  <c r="M36" i="1"/>
  <c r="K36" i="1"/>
  <c r="J36" i="1"/>
  <c r="H36" i="1"/>
  <c r="G36" i="1"/>
  <c r="C36" i="1"/>
  <c r="I35" i="1"/>
  <c r="F35" i="1"/>
  <c r="L35" i="1" s="1"/>
  <c r="I34" i="1"/>
  <c r="I33" i="1"/>
  <c r="G33" i="1"/>
  <c r="F33" i="1"/>
  <c r="L33" i="1" s="1"/>
  <c r="L32" i="1"/>
  <c r="I32" i="1"/>
  <c r="G32" i="1"/>
  <c r="M32" i="1" s="1"/>
  <c r="F32" i="1"/>
  <c r="I31" i="1"/>
  <c r="F31" i="1"/>
  <c r="L31" i="1" s="1"/>
  <c r="I30" i="1"/>
  <c r="F30" i="1"/>
  <c r="L30" i="1" s="1"/>
  <c r="E30" i="1"/>
  <c r="K29" i="1"/>
  <c r="J29" i="1"/>
  <c r="H29" i="1"/>
  <c r="C29" i="1"/>
  <c r="I28" i="1"/>
  <c r="F28" i="1"/>
  <c r="L28" i="1" s="1"/>
  <c r="I27" i="1"/>
  <c r="M26" i="1"/>
  <c r="M24" i="1" s="1"/>
  <c r="I26" i="1"/>
  <c r="G26" i="1"/>
  <c r="F26" i="1"/>
  <c r="L26" i="1" s="1"/>
  <c r="I25" i="1"/>
  <c r="H25" i="1"/>
  <c r="F25" i="1"/>
  <c r="L25" i="1" s="1"/>
  <c r="K24" i="1"/>
  <c r="J24" i="1"/>
  <c r="H24" i="1"/>
  <c r="G24" i="1"/>
  <c r="C24" i="1"/>
  <c r="I23" i="1"/>
  <c r="F23" i="1"/>
  <c r="E23" i="1" s="1"/>
  <c r="I22" i="1"/>
  <c r="F22" i="1"/>
  <c r="E22" i="1" s="1"/>
  <c r="I21" i="1"/>
  <c r="F21" i="1"/>
  <c r="E21" i="1" s="1"/>
  <c r="I20" i="1"/>
  <c r="F20" i="1"/>
  <c r="E20" i="1" s="1"/>
  <c r="I19" i="1"/>
  <c r="F19" i="1"/>
  <c r="E19" i="1" s="1"/>
  <c r="L18" i="1"/>
  <c r="I18" i="1"/>
  <c r="E18" i="1"/>
  <c r="I17" i="1"/>
  <c r="H17" i="1"/>
  <c r="H8" i="1" s="1"/>
  <c r="H5" i="1" s="1"/>
  <c r="F17" i="1"/>
  <c r="L17" i="1" s="1"/>
  <c r="I16" i="1"/>
  <c r="F16" i="1"/>
  <c r="E16" i="1" s="1"/>
  <c r="I15" i="1"/>
  <c r="I14" i="1" s="1"/>
  <c r="F15" i="1"/>
  <c r="E15" i="1" s="1"/>
  <c r="M14" i="1"/>
  <c r="K14" i="1"/>
  <c r="J14" i="1"/>
  <c r="G14" i="1"/>
  <c r="C14" i="1"/>
  <c r="L13" i="1"/>
  <c r="I13" i="1"/>
  <c r="G13" i="1"/>
  <c r="M13" i="1" s="1"/>
  <c r="F13" i="1"/>
  <c r="I12" i="1"/>
  <c r="I11" i="1"/>
  <c r="F11" i="1"/>
  <c r="L11" i="1" s="1"/>
  <c r="I10" i="1"/>
  <c r="F10" i="1"/>
  <c r="E10" i="1"/>
  <c r="M9" i="1"/>
  <c r="K9" i="1"/>
  <c r="J9" i="1"/>
  <c r="I9" i="1"/>
  <c r="C9" i="1"/>
  <c r="M8" i="1"/>
  <c r="K8" i="1"/>
  <c r="J8" i="1"/>
  <c r="G8" i="1"/>
  <c r="C8" i="1"/>
  <c r="M6" i="1"/>
  <c r="K6" i="1"/>
  <c r="K5" i="1" s="1"/>
  <c r="J6" i="1"/>
  <c r="H6" i="1"/>
  <c r="G6" i="1"/>
  <c r="C6" i="1"/>
  <c r="C5" i="1" s="1"/>
  <c r="E14" i="1" l="1"/>
  <c r="F14" i="1"/>
  <c r="F29" i="1"/>
  <c r="G29" i="1"/>
  <c r="E13" i="1"/>
  <c r="L15" i="1"/>
  <c r="L16" i="1"/>
  <c r="I8" i="1"/>
  <c r="L19" i="1"/>
  <c r="L20" i="1"/>
  <c r="L21" i="1"/>
  <c r="L22" i="1"/>
  <c r="L23" i="1"/>
  <c r="E32" i="1"/>
  <c r="L39" i="1"/>
  <c r="J5" i="1"/>
  <c r="H14" i="1"/>
  <c r="E17" i="1"/>
  <c r="E26" i="1"/>
  <c r="I48" i="1"/>
  <c r="E65" i="1"/>
  <c r="F9" i="1"/>
  <c r="I6" i="1"/>
  <c r="I36" i="1"/>
  <c r="L38" i="1"/>
  <c r="F42" i="1"/>
  <c r="E45" i="1"/>
  <c r="L54" i="1"/>
  <c r="L55" i="1"/>
  <c r="L56" i="1"/>
  <c r="L57" i="1"/>
  <c r="L58" i="1"/>
  <c r="L59" i="1"/>
  <c r="L60" i="1"/>
  <c r="L61" i="1"/>
  <c r="L62" i="1"/>
  <c r="L63" i="1"/>
  <c r="F8" i="1"/>
  <c r="L24" i="1"/>
  <c r="I29" i="1"/>
  <c r="L37" i="1"/>
  <c r="L36" i="1" s="1"/>
  <c r="E47" i="1"/>
  <c r="I24" i="1"/>
  <c r="F6" i="1"/>
  <c r="F5" i="1" s="1"/>
  <c r="E11" i="1"/>
  <c r="E9" i="1" s="1"/>
  <c r="E31" i="1"/>
  <c r="L48" i="1"/>
  <c r="L8" i="1"/>
  <c r="L29" i="1"/>
  <c r="L66" i="1"/>
  <c r="M42" i="1"/>
  <c r="G5" i="1"/>
  <c r="L10" i="1"/>
  <c r="F24" i="1"/>
  <c r="E25" i="1"/>
  <c r="E24" i="1" s="1"/>
  <c r="M33" i="1"/>
  <c r="M29" i="1" s="1"/>
  <c r="E44" i="1"/>
  <c r="L44" i="1"/>
  <c r="E46" i="1"/>
  <c r="E50" i="1"/>
  <c r="E51" i="1"/>
  <c r="E64" i="1"/>
  <c r="L64" i="1"/>
  <c r="E68" i="1"/>
  <c r="E69" i="1"/>
  <c r="E70" i="1"/>
  <c r="E71" i="1"/>
  <c r="E72" i="1"/>
  <c r="E73" i="1"/>
  <c r="E74" i="1"/>
  <c r="F48" i="1"/>
  <c r="F66" i="1"/>
  <c r="E33" i="1"/>
  <c r="F36" i="1"/>
  <c r="E41" i="1"/>
  <c r="E36" i="1" s="1"/>
  <c r="G42" i="1"/>
  <c r="G48" i="1"/>
  <c r="G66" i="1"/>
  <c r="I5" i="1" l="1"/>
  <c r="L14" i="1"/>
  <c r="E29" i="1"/>
  <c r="E42" i="1"/>
  <c r="L42" i="1"/>
  <c r="L9" i="1"/>
  <c r="L6" i="1"/>
  <c r="M5" i="1"/>
  <c r="E66" i="1"/>
  <c r="E48" i="1"/>
  <c r="E6" i="1"/>
  <c r="E8" i="1"/>
  <c r="L5" i="1" l="1"/>
  <c r="E5" i="1"/>
</calcChain>
</file>

<file path=xl/sharedStrings.xml><?xml version="1.0" encoding="utf-8"?>
<sst xmlns="http://schemas.openxmlformats.org/spreadsheetml/2006/main" count="280" uniqueCount="156">
  <si>
    <t>附件：</t>
  </si>
  <si>
    <t>市州</t>
  </si>
  <si>
    <t>营养改善计划学生人数（人）</t>
  </si>
  <si>
    <t>全年实施天数（天）</t>
  </si>
  <si>
    <t>备注</t>
  </si>
  <si>
    <t>合计</t>
  </si>
  <si>
    <t>中央资金</t>
  </si>
  <si>
    <t>省级资金</t>
  </si>
  <si>
    <t>县级承担</t>
  </si>
  <si>
    <t>全省合计</t>
  </si>
  <si>
    <t>株洲市</t>
  </si>
  <si>
    <t>株洲市小计</t>
  </si>
  <si>
    <t>炎陵县</t>
  </si>
  <si>
    <t>茶陵县</t>
  </si>
  <si>
    <t>衡阳市</t>
  </si>
  <si>
    <t>衡阳市小计</t>
  </si>
  <si>
    <t>祁东县</t>
  </si>
  <si>
    <t>邵阳市</t>
  </si>
  <si>
    <t>邵阳市小计</t>
  </si>
  <si>
    <t>新邵县</t>
  </si>
  <si>
    <t>邵阳县</t>
  </si>
  <si>
    <t>隆回县</t>
  </si>
  <si>
    <t>洞口县</t>
  </si>
  <si>
    <t>绥宁县</t>
  </si>
  <si>
    <t>新宁县</t>
  </si>
  <si>
    <t>城步县</t>
  </si>
  <si>
    <t>武冈市</t>
  </si>
  <si>
    <t>岳阳市</t>
  </si>
  <si>
    <t>岳阳市小计</t>
  </si>
  <si>
    <t>云溪区</t>
  </si>
  <si>
    <t>平江县</t>
  </si>
  <si>
    <t>常德市</t>
  </si>
  <si>
    <t>常德市小计</t>
  </si>
  <si>
    <t>石门县</t>
  </si>
  <si>
    <t>张家界市</t>
  </si>
  <si>
    <t>张家界市小计</t>
  </si>
  <si>
    <t>慈利县</t>
  </si>
  <si>
    <t>桑植县</t>
  </si>
  <si>
    <t>永定区</t>
  </si>
  <si>
    <t>武陵源区</t>
  </si>
  <si>
    <t>益阳市</t>
  </si>
  <si>
    <t>益阳市小计</t>
  </si>
  <si>
    <t>安化县</t>
  </si>
  <si>
    <t>郴州市</t>
  </si>
  <si>
    <t>郴州市小计</t>
  </si>
  <si>
    <t>宜章县</t>
  </si>
  <si>
    <t>汝城县</t>
  </si>
  <si>
    <t>桂东县</t>
  </si>
  <si>
    <t>安仁县</t>
  </si>
  <si>
    <t>永兴县</t>
  </si>
  <si>
    <t>永州市</t>
  </si>
  <si>
    <t>永州市小计</t>
  </si>
  <si>
    <t>双牌县</t>
  </si>
  <si>
    <t>江华县</t>
  </si>
  <si>
    <t>江永县</t>
  </si>
  <si>
    <t>新田县</t>
  </si>
  <si>
    <t>宁远县</t>
  </si>
  <si>
    <t>娄底市</t>
  </si>
  <si>
    <t>娄底市小计</t>
  </si>
  <si>
    <t>双峰县</t>
  </si>
  <si>
    <t>涟源市</t>
  </si>
  <si>
    <t>新化县</t>
  </si>
  <si>
    <t>怀化市</t>
  </si>
  <si>
    <t>怀化市小计</t>
  </si>
  <si>
    <t>中方县</t>
  </si>
  <si>
    <t>沅陵县</t>
  </si>
  <si>
    <t>辰溪县</t>
  </si>
  <si>
    <t>溆浦县</t>
  </si>
  <si>
    <t>会同县</t>
  </si>
  <si>
    <t>麻阳县</t>
  </si>
  <si>
    <t>新晃县</t>
  </si>
  <si>
    <t>芷江县</t>
  </si>
  <si>
    <t>靖州县</t>
  </si>
  <si>
    <t>通道县</t>
  </si>
  <si>
    <t>鹤城区</t>
  </si>
  <si>
    <t>洪江市</t>
  </si>
  <si>
    <t>洪江区</t>
  </si>
  <si>
    <t>湘西土家族苗族自治州</t>
  </si>
  <si>
    <t>湘西州小计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</si>
  <si>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</si>
  <si>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</si>
  <si>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</si>
  <si>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</si>
  <si>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</si>
  <si>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</si>
  <si>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</si>
  <si>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</si>
  <si>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县市区</t>
  </si>
  <si>
    <t>核定2023年资金总额（万元）</t>
  </si>
  <si>
    <t>湘财预〔2022〕281号提前下达资金（万元）</t>
  </si>
  <si>
    <t>国家计划地区小计</t>
  </si>
  <si>
    <t>省级计划地区小计</t>
  </si>
  <si>
    <t>县级计划地区小计</t>
  </si>
  <si>
    <t>国家计划</t>
  </si>
  <si>
    <t>省级计划</t>
  </si>
  <si>
    <t>县级计划</t>
  </si>
  <si>
    <t>2023年农村义务教育学生营养改善计划中央直达和省级补助资金分配表</t>
    <phoneticPr fontId="9" type="noConversion"/>
  </si>
  <si>
    <t>附件2：</t>
  </si>
  <si>
    <t>序号</t>
  </si>
  <si>
    <t>绩效目标分解</t>
  </si>
  <si>
    <t>数量指标：营养改善计划覆盖学校95所，受益学生人数51541人；
质量指标：严格按资金管理规定统筹安排和使用4151万元；
时效指标：将资金在春、秋季开学及时拨付到位；
效益指标：农村学生营养状况得到改善，特别是对贫困县具有很大的作用，在一定程度上缓解农村贫困学生家庭的经济压力；学校供餐条件明显改善；
服务对象满意度指标：师生满意度达到100%。</t>
  </si>
  <si>
    <t>数量指标：营养改善计划覆盖学校数量22所，受益学生数9233人；
质量指标：严格按照资金管理规定统筹安排和使用；
时效指标：资金在春、秋季开学时拨付到位；
效益指标：农村学生营养状况改善、学生体质增强，学校供餐条件得到改善；
服务对象满意度指标：师生满意度≥95%.</t>
  </si>
  <si>
    <t>数量指标：营养改善计划覆盖学校230所，受益学生人数52106人；
质量指标：严格按照资金管理规定使用；
时效指标：学校资金在开学前和期中分两次拨付到位；
效益指标：农村学校营养状况明显改善、身体素质明显提升；
服务对象满意度指标：师生满意度不低于90%。</t>
  </si>
  <si>
    <t>数量指标：营养改善计划覆盖学校271所，受益学生47852人；
质量指标：严格按照资金管理规定统筹安排和使用；
时效指标：资金在春、秋季开学前及时拨付到位；
效益指标：学生营养状况得到改善学校供餐条件得到改善；
服务对象满意度指标：师生满意度≥95%。</t>
  </si>
  <si>
    <t>数量指标：营养改善计划覆盖学校302所，受益学生99609人；
质量指标：严格按照资金管理规定统筹安排和使用；
时效指标：春、秋季开学前及时将资金拨付到位；
效益指标：农村学生体质普遍增强，学校供餐情况基本上得到改善；
服务对象满意度指标：学生和家长满意度达 98%。</t>
  </si>
  <si>
    <t>数量指标：营养改善计划覆盖学校255所，受益学生85945人；
质量指标：严格按照资金管理规定统筹安排和使用；
时效指标：春、秋季开学前及时将资金拨付到位；
效益指标：学生营养情况普遍有所改善，学生健康水平不够显著，超重肥胖学生有所增加；
服务对象满意度指标：师生满意度达98%。</t>
  </si>
  <si>
    <t>数量指标：营养改善计划覆盖156所中小学，受益人数52240人；
质量指标：设立学生营养餐专户，严格按照资金管理规定统筹安排和使用；
时效指标：学生营养餐资金每月初拨付到学校，学生牛奶款次月据实拨付；
效益指标：学生营养状况大幅提升，学校供餐条件大大改善；
服务对象满意度指标：师生满意度达95%。</t>
  </si>
  <si>
    <t>数量指标：营养改善计划覆盖学校222所，受益学生77459人；
质量指标：严格按照资金管理规定统筹安排和使用；
时效指标：资金在春、秋季开学前及时拨付到位；
效益指标：学生营养情况普遍有所改善，学生健康水平不够显著，超重肥胖学生有所增加；
服务对象满意度指标：师生满意度达99%。</t>
  </si>
  <si>
    <t>数量指标：营养改善计划覆盖学校67所，受益学生15603人；
质量指标：严格按照资金管理规定统筹安排和使用；
时效指标：资金在春、秋季开学前及时拨付到位；
效益指标：平衡膳食，学生得到合理营养，促进身体健康成长；
服务对象满意度指标：师生满意度达98%。</t>
  </si>
  <si>
    <t>数量指标：营养改善计划覆盖学校55所，受益学生22467人；
质量指标：严格按照资金管理规定统筹安排和使用；
时效指标：资金在春、秋季开学前及时拨付到位；
效益指标：学生营养情况普遍有所改善，学生健康水平不够显著；
服务对象满意度指标：师生满意度达98%。</t>
  </si>
  <si>
    <t>数量指标：营养改善计划覆盖学校154所，受益学生34774人；
质量指标：严格按照资金管理规定统筹安排和使用；
时效指标：资金在春、秋季开学前及时拨付到位；
效益指标：学生营养情况普遍有所改善，学生健康水平不够显著，超重肥胖学生有所增加；
服务对象满意度指标：师生满意度达98%。</t>
  </si>
  <si>
    <t>数量指标：营养改善计划覆盖学校27所，受益学生9304人；
质量指标：严格按照资专项资金管理规定统筹安排和使用；
时效指标：及时拨付；
效益指标：保障我区学生营养早餐质量进一步的提升；
服务对象满意度指标：师生满意度为97%。</t>
  </si>
  <si>
    <t>数量指标：营养改善计划覆盖学校277所，受益学生90850人；
质量指标：严格按照资金管理规定统筹安排和使用；
时效指标：资金在春、秋季开学前及时拨付到位；
效益指标：农村学生营养状况逐步提高；学校供餐条件逐年改善；
服务对象满意度指标：师生满意度不低于90%。</t>
  </si>
  <si>
    <t>数量指标：营养改善计划覆盖学校118所，受益学生28155人；
质量指标：严格按照资金管理规定统筹安排和使用；
时效指标：能将资金及时拨付到位；
效益指标：改善学校供餐条件，提升农村学校学生膳食水平，增强学生身体素质；
服务对象满意度指标：师生满意度≥98%。</t>
  </si>
  <si>
    <t>数量指标：营养改善计划覆盖学校数量58所；受益学生人数14905人；
质量指标：严格按照资金管理规定统筹安排和使用；
时效指标：资金在春、秋季开学前及时拨付到位；
效益指标：有效提升学生的健康水平，改善学校供餐条件；
服务对象满意度指标：师生满意度≥90%。</t>
  </si>
  <si>
    <t>数量指标：实施学生营养改善计划的学校4所、学生1430人，资金120万元；
质量指标：按照《农村义务教育学生营养改善计划实施办法》及《武陵源区农村义务教育学生营养改善计划实施方案》统筹安排和使用；
时效指标：资金按期拨付到位；
效益指标：增强农村学生体质，提高项目学校伙食质量，同时不断改善学校供餐条件；
服务对象满意度指标：社会满意度98%，师生满意度98%。</t>
  </si>
  <si>
    <t>数量指标：营养改善计划覆盖学校数量37所，受益学生人数39190人；
质量指标：严格按照资金管理规定统筹安排和使用；
时效指标：2023年全部落实到位；
效益指标：农村学生营养状况得到明显改善，学校供餐条件明显提高；
服务对象满意度指标：师生满意度≥95%。</t>
  </si>
  <si>
    <t>数量指标：实施学生营养改善计划补助的学校97所、学生26822人，资金2256万元；
质量指标：按资金管理规定统筹安排和使用，及《桑植县教育局专项资金管理办法》、《桑植县中小学财务管理制度》等文件。同时，认真执行与学生奶供应商签定的合同；
时效指标：学生营养改善资金按月拨付到位；
效益指标：增强农村学生体质，提高项目学校伙食质量，同时不断改善学校供餐条件；
服务对象满意度指标：社会满意度95%，师生满意度95%。</t>
  </si>
  <si>
    <t>数量指标：营养改善计划覆盖学校165所，受益学生69221人；
质量指标：严格按照资金管理规定统筹安排和使用；
时效指标：资金在春、秋季开学前及时拨付到位；
效益指标：改善农村学生营养状况、提高农村学生身体健康水平，改善学校供餐条件；
服务对象满意度指标：师生满意度为98%。</t>
  </si>
  <si>
    <t>数量指标：营养改善计划覆盖学校157所，受益学生35173人；
质量指标：严格按照资金管理规定统筹安排和使用；
时效指标：资金均在春、秋季开学前及时拨付到位；
效益指标：全县基本上完成食堂标准化建设及改造，学生营养状况得到明显提高；
服务对象满意度指标：经满意度调查，满意度结果为99%，学生满意度高。</t>
  </si>
  <si>
    <t>数量指标：营养改善计划覆盖学校67所，受益学生24718人；
质量指标：严格按照资金管理规定统筹安排和使用；
时效指标：资金及时拨付到位；
效益指标：农村学生营养状况、学校供餐条件都有很大改善；
服务对象满意度指标：师生满意度达96%。</t>
  </si>
  <si>
    <t>数量指标：营养改善计划覆盖学校58所，受益学生41218人；
质量指标：严格按照资金管理规定统筹安排和使用；
时效指标：资金在春、秋季开学前及时拨付到位；
效益指标：农村学生营养状况、学校供餐条件得到改善；
服务对象满意度指标：师生满意度达100%。</t>
  </si>
  <si>
    <t>数量指标：营养改善计划覆盖学校45所，受益学生49123人；
质量指标：项目资金专款专用；资金安排和使用合法合规；
时效指标：资金在春、秋季开学前及时将90%预拨款拨付到位；每学期结束及时将结算款拨付到位；
效益指标：确保学生营养优质均衡，增强学生身体素质；食堂供餐条件持续改善；补助对象政策知晓率100%；减轻家长经济负担；
服务对象满意度指标：师生满意度为99.5%。</t>
  </si>
  <si>
    <t>数量指标：营养改善计划覆盖学校28所，受益学生15306人；
质量指标：严格按照资金管理规定统筹安排和使用；
时效指标：资金及时拨付到位；
效益指标：农村学生营养状况、学校供餐条件都有很大改善；
服务对象满意度指标：师生满意度为96%。</t>
  </si>
  <si>
    <t>数量指标：营养改善计划覆盖学校54所，受益学生12201人；
质量指标：严格按照资金管理规定统筹安排和使用；
时效指标：资金在春、秋季开学前及时拨付到位；
效益指标：农村学生营养状况良好；学校供餐条件改善情况明显改善；
服务对象满意度指标：师生满意度≧90%。</t>
  </si>
  <si>
    <t>数量指标：营养改善计划覆盖学校177所，受益学生65570人；
质量指标：严格按照资金管理规定统筹安排和使用；
时效指标：资金在春、秋季开学前及时拨付到位；
效益指标：农村学生营养状况良好；学校供餐条件改善情况明显改善；
服务对象满意度指标：师生满意度≧90%。</t>
  </si>
  <si>
    <t>数量指标：营养改善计划覆盖学校124所，受益学生40714人；
质量指标：严格按照资金管理规定统筹安排和使用；
时效指标：资金在春、秋季开学前及时拨付到位；
效益指标：农村学生营养状况良好；学校供餐条件改善情况明显改善；
服务对象满意度指标：师生满意度≧90%。</t>
  </si>
  <si>
    <t>数量指标：营养改善计划覆盖学校59所，受益学生10224人；
质量指标：严格按照资金管理规定统筹安排和使用；
时效指标：资金在春、秋季开学前及时拨付到位；
效益指标：农村学生营养状况良好；学校供餐条件改善情况明显改善；
服务对象满意度指标：师生满意度≧90%。</t>
  </si>
  <si>
    <t>数量指标：营养改善计划覆盖学校65所，受益学生22855人；
质量指标：严格按照资金管理规定统筹安排和使用；
时效指标：资金在春、秋季开学前及时拨付到位；
效益指标：农村学生营养状况良好；学校供餐条件改善情况明显改善；
服务对象满意度指标：师生满意度≧90%。</t>
  </si>
  <si>
    <t>数量指标：营养改善计划覆盖学校291所，受益学生51378人；
质量指标：严格按照资金管理规定统筹安排和使用；
时效指标：资金在春、秋季开学前及时拨付到位；
效益指标：农村学生营养状况明显改善，学生膳食摄入更加丰富；软硬件设施逐步完善，在一定程度上为促进均衡膳食奠定了良好基础；
服务对象满意度指标：师生满意度为97%。</t>
  </si>
  <si>
    <t>数量指标：营养改善计划覆盖学校253所，受益学生47318人；
质量指标：严格按照资金管理规定统筹安排和使用；
时效指标：资金在春、秋季开学前及时拨付到位；
效益指标：农村学生营养状况明显改善，学生膳食摄入更加丰富；软硬件设施逐步完善，在一定程度上为促进均衡膳食奠定了良好基础；
服务对象满意度指标：师生满意度为95%。</t>
  </si>
  <si>
    <t>数量指标：营养改善计划覆盖学校470所，受益学生130295人；
质量指标：严格按照资金管理规定统筹安排和使用；
时效指标：资金在春、秋季开学前及时拨付到位；
效益指标：农村学生营养状况明显改善，学生膳食摄入更加丰富；软硬件设施逐步完善，在一定程度上为促进均衡膳食奠定了良好基础；
服务对象满意度指标：师生满意度为99%。</t>
  </si>
  <si>
    <t>数量指标：营养改善计划覆盖学校38所，受益学生13775人；
质量指标：严格按照资金管理规定统筹安排和使用；
时效指标：按中央直达资金要求一次性分配到校、拨付到位；
效益指标：改善农村义务教育学生营养状况；
服务对象满意度指标：师生满意度不低于96%。</t>
  </si>
  <si>
    <t>数量指标：营养改善计划覆盖学校62所，受益学生42315人；
质量指标：严格按照资金管理规定统筹安排和使用；
时效指标：及时将资金下达并拨付到位；
效益指标：农村学生营养得到保障；
服务对象满意度指标：师生满意度为100%。</t>
  </si>
  <si>
    <t>数量指标：营养改善计划覆盖学校97所，受益学生25651人；
质量指标：严格按照资金管理规定统筹安排和使用；
时效指标：及时将资金下达并拨付到位；
效益指标：学生营养状况良好、改善；
服务对象满意度指标：师生满意度为100%。</t>
  </si>
  <si>
    <t>数量指标：营养改善计划覆盖学校353所，受益学生81641人；
质量指标：严格按照资金管理规定统筹安排和使用；
时效指标：春、秋季开学前所有资金指标安排到位；
效益指标：农村学生营养状况明显提升；
服务对象满意度指标：师生满意度不低于95%。</t>
  </si>
  <si>
    <t>数量指标：营养改善计划覆盖学校39所，受益学生18116人；
质量指标：严格按照资金管理规定统筹安排和使用；
时效指标：根据湘财预{281}号文件1522万营改资金已在春季开学前按照学生人数预拨到各学校；
效益指标：农村学生膳食搭配合理，营养均衡，努力改善学校供餐条件；
服务对象满意度指标：师生满意度为95%。</t>
  </si>
  <si>
    <t>数量指标：营养改善计划覆盖学校57所，受益学生23165人；
质量指标：严格按照资金管理规定统筹安排和使用；
时效指标：资金指标1813万元全年分两次安排到位；
效益指标：农村学生营养得到有效补充，身体素质得以不断提升；
服务对象满意度指标：师生满意度不低于95%。</t>
  </si>
  <si>
    <t>数量指标：营养改善计划覆盖学校38所，受益学生16038人；
质量指标：严格按照资金管理规定统筹安排和使用；
时效指标：资金在春、秋季开学前及时拨付到位；
效益指标：农村学生营养得到有效补充，促进学生身体素质得以不断提升，学校的供餐条件得以改善；
服务对象满意度指标：师生满意度不低于95%。</t>
  </si>
  <si>
    <t>数量指标：营养改善计划覆盖学校25所，受益学生12391人；
质量指标：严格按照资金管理规定统筹安排和使用；
时效指标：及时将资金下达并拨付到位；
效益指标：提升农村学生营养状况，改善学校供餐条件；
服务对象满意度指标：师生满意度不低于93%。</t>
  </si>
  <si>
    <t>数量指标：营养改善计划覆盖学校59所，受益学生25818人；
质量指标：严格按照资金管理规定统筹安排和使用；
时效指标：营养餐专项资金均按部就班进行及时拨付；
效益指标：营养餐学校食堂环境卫生、菜品质量均稳步上升中；
服务对象满意度指标：师生满意度较往年有所提升，平均满意度不低于90%。</t>
  </si>
  <si>
    <t>数量指标：营养改善计划覆盖学校7所，受益学生3774人；
质量指标：严格按照资金管理规定统筹安排和使用；
时效指标：资金每学期开学前预拨10%，其余资金按进度拨付；
效益指标：2016年纳入省级试点范围，学生营养状况明显提高，学校供餐条件逐年改善；
服务对象满意度指标：师生满意度99%。</t>
  </si>
  <si>
    <t>数量指标：受益学生19156人；
质量指标：严格按照资金管理规定统筹安排和使用；
时效指标：及时将资金下达并拨付到位；
效益指标：学生营养状况良好、改善；
服务对象满意度指标：师生满意度为100%。</t>
  </si>
  <si>
    <t>数量指标：营养改善计划覆盖学校36所，受益学生17151人；
质量指标：严格按照资金管理规定统筹安排和使用；
时效指标：根据湘财预{2022}281号文件1337千万营改资金已在春季开学前按照学生人数预拨到各学校；
效益指标：农村学生膳食搭配合理，营养均衡，努力改善学校供餐条件；
服务对象满意度指标：师生满意度为95%。</t>
  </si>
  <si>
    <t>数量指标：营养改善计划覆盖学校70所，受益学生12765人；
质量指标：严格按照资金管理规定统筹安排和使用；
时效指标：年初所有资金指标安排到位；
效益指标：农村学生营养状况提升；
服务对象满意度指标：师生满意度不低于95%。</t>
  </si>
  <si>
    <t>湘西州</t>
  </si>
  <si>
    <t>数量指标：营养改善计划受益学生28833人；
质量指标：营养改善计划食品安全达标率为100%；
时效指标：营养改善计划实施天数为200天；
效益指标：营养改善计划生均补助标准为5元/生/天。提高学生身体素质；
服务对象满意度指标：师生满意度不低于90%。</t>
  </si>
  <si>
    <t>数量指标：营养改善计划受益学生20907人；
质量指标：严格按照资金管理规定统筹安排和使用；
时效指标：资金按月拨付到学校；
效益指标：有效改善农村学生营养；
服务对象满意度指标：师生满意度为95%。</t>
  </si>
  <si>
    <t>数量指标：营养改善计划受益学生数30475人，补助金额2384万元；
质量指标：严格按照资金管理规定统筹安排和使用；
时效指标：按进度资金及时拨付到位；
效益指标：提高农村学生营养状况、改善学生伙食、提高学生身体素质；
服务对象满意度指标：师生满意度为90%。</t>
  </si>
  <si>
    <t>数量指标：营养改善计划受益学生21018人；
质量指标：严格按照资金管理规定统筹安排和使用；
时效指标：资金在春、秋季开学前及时拨付到位；
效益指标：农村学生营养状况改善；
服务对象满意度指标：师生满意度不低于90%。</t>
  </si>
  <si>
    <t>数量指标：营养改善计划覆盖学校24所，受益学生9229人；
质量指标：严格按照上级文件要求落实，营养餐足额拨付；
时效指标：按月拨付资金；
效益指标：农村学生营养得到改善，义务教育学生体质健康水平提高；
服务对象满意度指标：师生满意度不低于90%。</t>
  </si>
  <si>
    <t>数量指标：营养改善计划覆盖学校14所，受益学生2300人；
质量指标：严格按照资金管理规定统筹安排和使用；
时效指标：按月拨付资金；
效益指标：农村学生营养均衡、学校供餐条件大幅改善；
服务对象满意度指标：师生满意度为94%。</t>
  </si>
  <si>
    <t>数量指标：营养改善计划覆盖学校81所，受益学生28735人；
质量指标：严格按照资金管理规定统筹安排和使用；
时效指标：资金在春、秋季开学前及时拨付到位；
效益指标：学生营养有提高，就餐环境有改善；
服务对象满意度指标：师生满意度不低于95%。</t>
  </si>
  <si>
    <t>数量指标：营养改善计划覆盖学校74所，受益学生23478人；
质量指标：严格按照资金管理规定统筹安排和使用；
时效指标：按时拨付；
效益指标：学校供餐条件逐步得到改善，农村学生营养状况得到明显改善；
服务对象满意度指标：师生满意度不低于95.3%。</t>
  </si>
  <si>
    <t>2023年农村义务教育学生营养改善计划补助资金绩效目标分解下达表</t>
    <phoneticPr fontId="9" type="noConversion"/>
  </si>
  <si>
    <t>此次下达资金（万元）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</si>
</sst>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 ;[Red]\-0\ "/>
  </numFmts>
  <fonts count="19">
    <font>
      <sz val="11"/>
      <color theme="1"/>
      <name val="宋体"/>
      <charset val="134"/>
      <scheme val="minor"/>
    </font>
    <font>
      <sz val="16"/>
      <name val="黑体"/>
      <family val="3"/>
      <charset val="134"/>
    </font>
    <font>
      <sz val="12"/>
      <name val="宋体"/>
      <family val="3"/>
      <charset val="134"/>
    </font>
    <font>
      <sz val="18"/>
      <name val="方正小标宋_GBK"/>
      <family val="4"/>
      <charset val="134"/>
    </font>
    <font>
      <sz val="11"/>
      <name val="黑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仿宋"/>
      <family val="3"/>
      <charset val="134"/>
    </font>
    <font>
      <sz val="12"/>
      <name val="方正仿宋_GBK"/>
      <charset val="134"/>
    </font>
    <font>
      <b/>
      <sz val="14"/>
      <name val="仿宋"/>
      <family val="3"/>
      <charset val="134"/>
    </font>
    <font>
      <b/>
      <sz val="11"/>
      <name val="宋体"/>
      <family val="3"/>
      <charset val="134"/>
      <scheme val="minor"/>
    </font>
    <font>
      <b/>
      <sz val="11"/>
      <name val="仿宋"/>
      <family val="3"/>
      <charset val="134"/>
    </font>
    <font>
      <b/>
      <sz val="11"/>
      <name val="黑体"/>
      <family val="3"/>
      <charset val="134"/>
    </font>
    <font>
      <sz val="11"/>
      <name val="仿宋"/>
      <family val="3"/>
      <charset val="134"/>
    </font>
    <font>
      <b/>
      <sz val="12"/>
      <name val="方正仿宋_GBK"/>
      <charset val="134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7" fillId="0" borderId="0"/>
    <xf numFmtId="0" fontId="2" fillId="0" borderId="0"/>
  </cellStyleXfs>
  <cellXfs count="56">
    <xf numFmtId="0" fontId="0" fillId="0" borderId="0" xfId="0"/>
    <xf numFmtId="0" fontId="0" fillId="0" borderId="0" xfId="0" applyAlignment="1">
      <alignment vertical="center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 shrinkToFit="1"/>
    </xf>
    <xf numFmtId="177" fontId="5" fillId="0" borderId="1" xfId="0" applyNumberFormat="1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6" fillId="2" borderId="1" xfId="5" applyFont="1" applyFill="1" applyBorder="1" applyAlignment="1">
      <alignment horizontal="center" vertical="center" wrapText="1"/>
    </xf>
    <xf numFmtId="0" fontId="16" fillId="2" borderId="1" xfId="5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/>
    </xf>
    <xf numFmtId="177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1" xfId="4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4" applyFont="1" applyFill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3" xfId="2"/>
    <cellStyle name="常规_2012营改各县市区通讯录" xfId="3"/>
    <cellStyle name="常规_Sheet1" xfId="4"/>
    <cellStyle name="常规_Sheet1 2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workbookViewId="0">
      <selection activeCell="P5" sqref="P5"/>
    </sheetView>
  </sheetViews>
  <sheetFormatPr defaultColWidth="9" defaultRowHeight="13.5"/>
  <cols>
    <col min="1" max="1" width="7.875" style="27" customWidth="1"/>
    <col min="2" max="2" width="13.5" style="27" customWidth="1"/>
    <col min="3" max="3" width="11.625" style="35" customWidth="1"/>
    <col min="4" max="4" width="6.75" style="27" customWidth="1"/>
    <col min="5" max="5" width="9.625" style="27" bestFit="1" customWidth="1"/>
    <col min="6" max="6" width="9.75" style="27" customWidth="1"/>
    <col min="7" max="7" width="8.875" style="27" customWidth="1"/>
    <col min="8" max="8" width="9.5" style="27" customWidth="1"/>
    <col min="9" max="9" width="10.25" style="27" customWidth="1"/>
    <col min="10" max="10" width="9" style="27" customWidth="1"/>
    <col min="11" max="11" width="9.25" style="27" customWidth="1"/>
    <col min="12" max="12" width="9.375" style="27" customWidth="1"/>
    <col min="13" max="13" width="9.75" style="27" customWidth="1"/>
    <col min="14" max="14" width="10.75" style="27" customWidth="1"/>
    <col min="15" max="15" width="13.25" style="27" customWidth="1"/>
    <col min="16" max="16384" width="9" style="27"/>
  </cols>
  <sheetData>
    <row r="1" spans="1:15" ht="26.1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5" ht="33" customHeight="1">
      <c r="A2" s="38" t="s">
        <v>96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5" ht="32.1" customHeight="1">
      <c r="A3" s="36" t="s">
        <v>1</v>
      </c>
      <c r="B3" s="36" t="s">
        <v>87</v>
      </c>
      <c r="C3" s="45" t="s">
        <v>2</v>
      </c>
      <c r="D3" s="45" t="s">
        <v>3</v>
      </c>
      <c r="E3" s="45" t="s">
        <v>88</v>
      </c>
      <c r="F3" s="45"/>
      <c r="G3" s="45"/>
      <c r="H3" s="45"/>
      <c r="I3" s="36" t="s">
        <v>89</v>
      </c>
      <c r="J3" s="36"/>
      <c r="K3" s="36"/>
      <c r="L3" s="39" t="s">
        <v>155</v>
      </c>
      <c r="M3" s="40"/>
      <c r="N3" s="41" t="s">
        <v>4</v>
      </c>
    </row>
    <row r="4" spans="1:15" ht="42" customHeight="1">
      <c r="A4" s="36"/>
      <c r="B4" s="36"/>
      <c r="C4" s="45"/>
      <c r="D4" s="45"/>
      <c r="E4" s="13" t="s">
        <v>5</v>
      </c>
      <c r="F4" s="13" t="s">
        <v>6</v>
      </c>
      <c r="G4" s="13" t="s">
        <v>7</v>
      </c>
      <c r="H4" s="13" t="s">
        <v>8</v>
      </c>
      <c r="I4" s="13" t="s">
        <v>5</v>
      </c>
      <c r="J4" s="13" t="s">
        <v>6</v>
      </c>
      <c r="K4" s="13" t="s">
        <v>7</v>
      </c>
      <c r="L4" s="13" t="s">
        <v>6</v>
      </c>
      <c r="M4" s="13" t="s">
        <v>7</v>
      </c>
      <c r="N4" s="42"/>
    </row>
    <row r="5" spans="1:15" s="29" customFormat="1" ht="25.5" customHeight="1">
      <c r="A5" s="48" t="s">
        <v>9</v>
      </c>
      <c r="B5" s="49"/>
      <c r="C5" s="4">
        <f t="shared" ref="C5:M5" si="0">C6+C7+C8</f>
        <v>1829288</v>
      </c>
      <c r="D5" s="4"/>
      <c r="E5" s="4">
        <f t="shared" si="0"/>
        <v>178418</v>
      </c>
      <c r="F5" s="5">
        <f t="shared" si="0"/>
        <v>169927</v>
      </c>
      <c r="G5" s="4">
        <f t="shared" si="0"/>
        <v>7960</v>
      </c>
      <c r="H5" s="4">
        <f t="shared" si="0"/>
        <v>531</v>
      </c>
      <c r="I5" s="4">
        <f t="shared" si="0"/>
        <v>149911</v>
      </c>
      <c r="J5" s="4">
        <f t="shared" si="0"/>
        <v>142483</v>
      </c>
      <c r="K5" s="4">
        <f t="shared" si="0"/>
        <v>7428</v>
      </c>
      <c r="L5" s="4">
        <f t="shared" si="0"/>
        <v>27444</v>
      </c>
      <c r="M5" s="4">
        <f t="shared" si="0"/>
        <v>532</v>
      </c>
      <c r="N5" s="12"/>
      <c r="O5" s="28"/>
    </row>
    <row r="6" spans="1:15" s="29" customFormat="1" ht="20.25" customHeight="1">
      <c r="A6" s="43" t="s">
        <v>90</v>
      </c>
      <c r="B6" s="44"/>
      <c r="C6" s="4">
        <f>C10+C11+C15+C16+C18+C19+C20+C21+C22+C23+C28+C30+C31+C35+C37+C38+C39+C40+C50+C51+C54+C55+C56+C57+C58+C59+C60+C61+C62+C63+C68+C69+C70+C71+C72+C73+C74</f>
        <v>1364962</v>
      </c>
      <c r="D6" s="4"/>
      <c r="E6" s="4">
        <f t="shared" ref="E6:M6" si="1">E10+E11+E15+E16+E18+E19+E20+E21+E22+E23+E28+E30+E31+E35+E37+E38+E39+E40+E50+E51+E54+E55+E56+E57+E58+E59+E60+E61+E62+E63+E68+E69+E70+E71+E72+E73+E74</f>
        <v>135967</v>
      </c>
      <c r="F6" s="4">
        <f t="shared" si="1"/>
        <v>135967</v>
      </c>
      <c r="G6" s="4">
        <f t="shared" si="1"/>
        <v>0</v>
      </c>
      <c r="H6" s="4">
        <f t="shared" si="1"/>
        <v>0</v>
      </c>
      <c r="I6" s="4">
        <f t="shared" si="1"/>
        <v>112469</v>
      </c>
      <c r="J6" s="4">
        <f t="shared" si="1"/>
        <v>112469</v>
      </c>
      <c r="K6" s="4">
        <f t="shared" si="1"/>
        <v>0</v>
      </c>
      <c r="L6" s="4">
        <f t="shared" si="1"/>
        <v>23498</v>
      </c>
      <c r="M6" s="4">
        <f t="shared" si="1"/>
        <v>0</v>
      </c>
      <c r="N6" s="12"/>
    </row>
    <row r="7" spans="1:15" s="29" customFormat="1" ht="22.5" customHeight="1">
      <c r="A7" s="43" t="s">
        <v>91</v>
      </c>
      <c r="B7" s="44"/>
      <c r="C7" s="4">
        <f>C13+C26+C32+C33+C43+C44+C45+C46+C47+C49+C64+C65+C67+C53</f>
        <v>434371</v>
      </c>
      <c r="D7" s="4"/>
      <c r="E7" s="4">
        <f>E13+E26+E32+E33+E43+E44+E45+E46+E47+E49+E64+E65+E67+E53</f>
        <v>39796</v>
      </c>
      <c r="F7" s="4">
        <f t="shared" ref="F7:M7" si="2">F13+F26+F32+F33+F43+F44+F45+F46+F47+F49+F64+F65+F67+F53</f>
        <v>31836</v>
      </c>
      <c r="G7" s="4">
        <f t="shared" si="2"/>
        <v>7960</v>
      </c>
      <c r="H7" s="4">
        <f t="shared" si="2"/>
        <v>0</v>
      </c>
      <c r="I7" s="4">
        <f t="shared" si="2"/>
        <v>35499</v>
      </c>
      <c r="J7" s="4">
        <f t="shared" si="2"/>
        <v>28071</v>
      </c>
      <c r="K7" s="4">
        <f t="shared" si="2"/>
        <v>7428</v>
      </c>
      <c r="L7" s="4">
        <f t="shared" si="2"/>
        <v>3765</v>
      </c>
      <c r="M7" s="4">
        <f t="shared" si="2"/>
        <v>532</v>
      </c>
      <c r="N7" s="12"/>
    </row>
    <row r="8" spans="1:15" s="29" customFormat="1" ht="23.25" customHeight="1">
      <c r="A8" s="43" t="s">
        <v>92</v>
      </c>
      <c r="B8" s="44"/>
      <c r="C8" s="4">
        <f t="shared" ref="C8:M8" si="3">C17+C25+C41</f>
        <v>29955</v>
      </c>
      <c r="D8" s="4"/>
      <c r="E8" s="4">
        <f t="shared" si="3"/>
        <v>2655</v>
      </c>
      <c r="F8" s="4">
        <f t="shared" si="3"/>
        <v>2124</v>
      </c>
      <c r="G8" s="4">
        <f t="shared" si="3"/>
        <v>0</v>
      </c>
      <c r="H8" s="4">
        <f t="shared" si="3"/>
        <v>531</v>
      </c>
      <c r="I8" s="4">
        <f t="shared" si="3"/>
        <v>1943</v>
      </c>
      <c r="J8" s="4">
        <f t="shared" si="3"/>
        <v>1943</v>
      </c>
      <c r="K8" s="4">
        <f t="shared" si="3"/>
        <v>0</v>
      </c>
      <c r="L8" s="4">
        <f t="shared" si="3"/>
        <v>181</v>
      </c>
      <c r="M8" s="4">
        <f t="shared" si="3"/>
        <v>0</v>
      </c>
      <c r="N8" s="12"/>
    </row>
    <row r="9" spans="1:15" s="29" customFormat="1">
      <c r="A9" s="46" t="s">
        <v>10</v>
      </c>
      <c r="B9" s="6" t="s">
        <v>11</v>
      </c>
      <c r="C9" s="7">
        <f t="shared" ref="C9:F9" si="4">C10+C11</f>
        <v>60790</v>
      </c>
      <c r="D9" s="7"/>
      <c r="E9" s="7">
        <f t="shared" si="4"/>
        <v>6056</v>
      </c>
      <c r="F9" s="7">
        <f t="shared" si="4"/>
        <v>6056</v>
      </c>
      <c r="G9" s="7"/>
      <c r="H9" s="7"/>
      <c r="I9" s="7">
        <f t="shared" ref="I9:M9" si="5">I10+I11</f>
        <v>4943</v>
      </c>
      <c r="J9" s="7">
        <f t="shared" si="5"/>
        <v>4943</v>
      </c>
      <c r="K9" s="7">
        <f t="shared" si="5"/>
        <v>0</v>
      </c>
      <c r="L9" s="7">
        <f t="shared" si="5"/>
        <v>1113</v>
      </c>
      <c r="M9" s="7">
        <f t="shared" si="5"/>
        <v>0</v>
      </c>
      <c r="N9" s="10"/>
    </row>
    <row r="10" spans="1:15">
      <c r="A10" s="46"/>
      <c r="B10" s="6" t="s">
        <v>12</v>
      </c>
      <c r="C10" s="30">
        <v>9233</v>
      </c>
      <c r="D10" s="31">
        <v>181</v>
      </c>
      <c r="E10" s="7">
        <f t="shared" ref="E10:E16" si="6">F10+G10+H10</f>
        <v>920</v>
      </c>
      <c r="F10" s="7">
        <f t="shared" ref="F10:F16" si="7">ROUND(C10*199.226*5/10000,0)</f>
        <v>920</v>
      </c>
      <c r="G10" s="8"/>
      <c r="H10" s="8"/>
      <c r="I10" s="11">
        <f t="shared" ref="I10:I13" si="8">J10+K10</f>
        <v>789</v>
      </c>
      <c r="J10" s="11">
        <v>789</v>
      </c>
      <c r="K10" s="11">
        <v>0</v>
      </c>
      <c r="L10" s="7">
        <f t="shared" ref="L10:L13" si="9">F10-J10</f>
        <v>131</v>
      </c>
      <c r="M10" s="7"/>
      <c r="N10" s="10" t="s">
        <v>93</v>
      </c>
    </row>
    <row r="11" spans="1:15">
      <c r="A11" s="46"/>
      <c r="B11" s="6" t="s">
        <v>13</v>
      </c>
      <c r="C11" s="30">
        <v>51557</v>
      </c>
      <c r="D11" s="31">
        <v>183</v>
      </c>
      <c r="E11" s="7">
        <f t="shared" si="6"/>
        <v>5136</v>
      </c>
      <c r="F11" s="7">
        <f t="shared" si="7"/>
        <v>5136</v>
      </c>
      <c r="G11" s="8"/>
      <c r="H11" s="8"/>
      <c r="I11" s="11">
        <f t="shared" si="8"/>
        <v>4154</v>
      </c>
      <c r="J11" s="11">
        <v>4154</v>
      </c>
      <c r="K11" s="11">
        <v>0</v>
      </c>
      <c r="L11" s="7">
        <f t="shared" si="9"/>
        <v>982</v>
      </c>
      <c r="M11" s="7"/>
      <c r="N11" s="10" t="s">
        <v>93</v>
      </c>
    </row>
    <row r="12" spans="1:15" s="29" customFormat="1">
      <c r="A12" s="47" t="s">
        <v>14</v>
      </c>
      <c r="B12" s="6" t="s">
        <v>15</v>
      </c>
      <c r="C12" s="30">
        <v>52106</v>
      </c>
      <c r="D12" s="9"/>
      <c r="E12" s="10">
        <v>4872</v>
      </c>
      <c r="F12" s="10">
        <v>3898</v>
      </c>
      <c r="G12" s="10">
        <v>974</v>
      </c>
      <c r="H12" s="10"/>
      <c r="I12" s="11">
        <f t="shared" si="8"/>
        <v>4502</v>
      </c>
      <c r="J12" s="11">
        <v>3560</v>
      </c>
      <c r="K12" s="11">
        <v>942</v>
      </c>
      <c r="L12" s="32">
        <v>338</v>
      </c>
      <c r="M12" s="32">
        <v>32</v>
      </c>
      <c r="N12" s="10"/>
    </row>
    <row r="13" spans="1:15">
      <c r="A13" s="47"/>
      <c r="B13" s="2" t="s">
        <v>16</v>
      </c>
      <c r="C13" s="30">
        <v>52106</v>
      </c>
      <c r="D13" s="9">
        <v>187</v>
      </c>
      <c r="E13" s="7">
        <f>F13+G13</f>
        <v>4872</v>
      </c>
      <c r="F13" s="7">
        <f>ROUND(C13*D13*4/10000,0)</f>
        <v>3898</v>
      </c>
      <c r="G13" s="8">
        <f>ROUND(C13*D13*1/10000,0)</f>
        <v>974</v>
      </c>
      <c r="H13" s="8"/>
      <c r="I13" s="11">
        <f t="shared" si="8"/>
        <v>4502</v>
      </c>
      <c r="J13" s="11">
        <v>3560</v>
      </c>
      <c r="K13" s="11">
        <v>942</v>
      </c>
      <c r="L13" s="7">
        <f t="shared" si="9"/>
        <v>338</v>
      </c>
      <c r="M13" s="7">
        <f>G13-K13</f>
        <v>32</v>
      </c>
      <c r="N13" s="10" t="s">
        <v>94</v>
      </c>
    </row>
    <row r="14" spans="1:15" s="29" customFormat="1">
      <c r="A14" s="46" t="s">
        <v>17</v>
      </c>
      <c r="B14" s="6" t="s">
        <v>18</v>
      </c>
      <c r="C14" s="7">
        <f t="shared" ref="C14:M14" si="10">C15+C16+C17+C18+C19+C20+C21+C22+C23</f>
        <v>434511</v>
      </c>
      <c r="D14" s="7"/>
      <c r="E14" s="7">
        <f t="shared" si="10"/>
        <v>43159</v>
      </c>
      <c r="F14" s="7">
        <f t="shared" si="10"/>
        <v>43085</v>
      </c>
      <c r="G14" s="7">
        <f t="shared" si="10"/>
        <v>0</v>
      </c>
      <c r="H14" s="7">
        <f t="shared" si="10"/>
        <v>74</v>
      </c>
      <c r="I14" s="7">
        <f t="shared" si="10"/>
        <v>35966</v>
      </c>
      <c r="J14" s="7">
        <f t="shared" si="10"/>
        <v>35966</v>
      </c>
      <c r="K14" s="7">
        <f t="shared" si="10"/>
        <v>0</v>
      </c>
      <c r="L14" s="7">
        <f t="shared" si="10"/>
        <v>7119</v>
      </c>
      <c r="M14" s="7">
        <f t="shared" si="10"/>
        <v>0</v>
      </c>
      <c r="N14" s="10"/>
    </row>
    <row r="15" spans="1:15">
      <c r="A15" s="46"/>
      <c r="B15" s="2" t="s">
        <v>19</v>
      </c>
      <c r="C15" s="30">
        <v>47852</v>
      </c>
      <c r="D15" s="31">
        <v>189</v>
      </c>
      <c r="E15" s="7">
        <f t="shared" si="6"/>
        <v>4767</v>
      </c>
      <c r="F15" s="7">
        <f t="shared" si="7"/>
        <v>4767</v>
      </c>
      <c r="G15" s="8"/>
      <c r="H15" s="8"/>
      <c r="I15" s="11">
        <f t="shared" ref="I15:I23" si="11">J15+K15</f>
        <v>4054</v>
      </c>
      <c r="J15" s="31">
        <v>4054</v>
      </c>
      <c r="K15" s="11">
        <v>0</v>
      </c>
      <c r="L15" s="7">
        <f t="shared" ref="L15:L23" si="12">F15-J15</f>
        <v>713</v>
      </c>
      <c r="M15" s="7"/>
      <c r="N15" s="10" t="s">
        <v>93</v>
      </c>
    </row>
    <row r="16" spans="1:15">
      <c r="A16" s="46"/>
      <c r="B16" s="6" t="s">
        <v>20</v>
      </c>
      <c r="C16" s="30">
        <v>72569</v>
      </c>
      <c r="D16" s="9">
        <v>150</v>
      </c>
      <c r="E16" s="7">
        <f t="shared" si="6"/>
        <v>7229</v>
      </c>
      <c r="F16" s="7">
        <f t="shared" si="7"/>
        <v>7229</v>
      </c>
      <c r="G16" s="8"/>
      <c r="H16" s="8"/>
      <c r="I16" s="11">
        <f t="shared" si="11"/>
        <v>6009</v>
      </c>
      <c r="J16" s="31">
        <v>6009</v>
      </c>
      <c r="K16" s="11">
        <v>0</v>
      </c>
      <c r="L16" s="7">
        <f t="shared" si="12"/>
        <v>1220</v>
      </c>
      <c r="M16" s="7"/>
      <c r="N16" s="10" t="s">
        <v>93</v>
      </c>
    </row>
    <row r="17" spans="1:14">
      <c r="A17" s="46"/>
      <c r="B17" s="2" t="s">
        <v>20</v>
      </c>
      <c r="C17" s="30">
        <v>4928</v>
      </c>
      <c r="D17" s="31">
        <v>150</v>
      </c>
      <c r="E17" s="7">
        <f>F17+H17</f>
        <v>370</v>
      </c>
      <c r="F17" s="7">
        <f>ROUND(C17*D17*4/10000,0)</f>
        <v>296</v>
      </c>
      <c r="G17" s="8"/>
      <c r="H17" s="8">
        <f>ROUND(C17*D17*1/10000,0)</f>
        <v>74</v>
      </c>
      <c r="I17" s="11">
        <f t="shared" si="11"/>
        <v>319</v>
      </c>
      <c r="J17" s="33">
        <v>319</v>
      </c>
      <c r="K17" s="34">
        <v>0</v>
      </c>
      <c r="L17" s="7">
        <f t="shared" si="12"/>
        <v>-23</v>
      </c>
      <c r="M17" s="7"/>
      <c r="N17" s="10" t="s">
        <v>95</v>
      </c>
    </row>
    <row r="18" spans="1:14">
      <c r="A18" s="46"/>
      <c r="B18" s="2" t="s">
        <v>21</v>
      </c>
      <c r="C18" s="30">
        <v>99550</v>
      </c>
      <c r="D18" s="31">
        <v>174</v>
      </c>
      <c r="E18" s="7">
        <f t="shared" ref="E18:E23" si="13">F18+G18+H18</f>
        <v>9913</v>
      </c>
      <c r="F18" s="7">
        <v>9913</v>
      </c>
      <c r="G18" s="8"/>
      <c r="H18" s="8"/>
      <c r="I18" s="11">
        <f t="shared" si="11"/>
        <v>8396</v>
      </c>
      <c r="J18" s="33">
        <v>8396</v>
      </c>
      <c r="K18" s="34">
        <v>0</v>
      </c>
      <c r="L18" s="7">
        <f t="shared" si="12"/>
        <v>1517</v>
      </c>
      <c r="M18" s="7"/>
      <c r="N18" s="10" t="s">
        <v>93</v>
      </c>
    </row>
    <row r="19" spans="1:14">
      <c r="A19" s="46"/>
      <c r="B19" s="2" t="s">
        <v>22</v>
      </c>
      <c r="C19" s="30">
        <v>85779</v>
      </c>
      <c r="D19" s="31">
        <v>168</v>
      </c>
      <c r="E19" s="7">
        <f t="shared" si="13"/>
        <v>8545</v>
      </c>
      <c r="F19" s="7">
        <f t="shared" ref="F19:F23" si="14">ROUND(C19*199.226*5/10000,0)</f>
        <v>8545</v>
      </c>
      <c r="G19" s="8"/>
      <c r="H19" s="8"/>
      <c r="I19" s="11">
        <f t="shared" si="11"/>
        <v>6973</v>
      </c>
      <c r="J19" s="31">
        <v>6973</v>
      </c>
      <c r="K19" s="11">
        <v>0</v>
      </c>
      <c r="L19" s="7">
        <f t="shared" si="12"/>
        <v>1572</v>
      </c>
      <c r="M19" s="7"/>
      <c r="N19" s="10" t="s">
        <v>93</v>
      </c>
    </row>
    <row r="20" spans="1:14">
      <c r="A20" s="46"/>
      <c r="B20" s="2" t="s">
        <v>23</v>
      </c>
      <c r="C20" s="30">
        <v>22254</v>
      </c>
      <c r="D20" s="31">
        <v>184</v>
      </c>
      <c r="E20" s="7">
        <f t="shared" si="13"/>
        <v>2217</v>
      </c>
      <c r="F20" s="7">
        <f t="shared" si="14"/>
        <v>2217</v>
      </c>
      <c r="G20" s="8"/>
      <c r="H20" s="8"/>
      <c r="I20" s="11">
        <f t="shared" si="11"/>
        <v>1758</v>
      </c>
      <c r="J20" s="31">
        <v>1758</v>
      </c>
      <c r="K20" s="11">
        <v>0</v>
      </c>
      <c r="L20" s="7">
        <f t="shared" si="12"/>
        <v>459</v>
      </c>
      <c r="M20" s="7"/>
      <c r="N20" s="10" t="s">
        <v>93</v>
      </c>
    </row>
    <row r="21" spans="1:14">
      <c r="A21" s="46"/>
      <c r="B21" s="2" t="s">
        <v>24</v>
      </c>
      <c r="C21" s="30">
        <v>52240</v>
      </c>
      <c r="D21" s="31">
        <v>167</v>
      </c>
      <c r="E21" s="7">
        <f t="shared" si="13"/>
        <v>5204</v>
      </c>
      <c r="F21" s="7">
        <f t="shared" si="14"/>
        <v>5204</v>
      </c>
      <c r="G21" s="8"/>
      <c r="H21" s="8"/>
      <c r="I21" s="11">
        <f t="shared" si="11"/>
        <v>4315</v>
      </c>
      <c r="J21" s="31">
        <v>4315</v>
      </c>
      <c r="K21" s="11">
        <v>0</v>
      </c>
      <c r="L21" s="7">
        <f t="shared" si="12"/>
        <v>889</v>
      </c>
      <c r="M21" s="7"/>
      <c r="N21" s="10" t="s">
        <v>93</v>
      </c>
    </row>
    <row r="22" spans="1:14">
      <c r="A22" s="46"/>
      <c r="B22" s="2" t="s">
        <v>25</v>
      </c>
      <c r="C22" s="30">
        <v>15565</v>
      </c>
      <c r="D22" s="31">
        <v>176</v>
      </c>
      <c r="E22" s="7">
        <f t="shared" si="13"/>
        <v>1550</v>
      </c>
      <c r="F22" s="7">
        <f t="shared" si="14"/>
        <v>1550</v>
      </c>
      <c r="G22" s="8"/>
      <c r="H22" s="8"/>
      <c r="I22" s="11">
        <f t="shared" si="11"/>
        <v>1306</v>
      </c>
      <c r="J22" s="31">
        <v>1306</v>
      </c>
      <c r="K22" s="11">
        <v>0</v>
      </c>
      <c r="L22" s="7">
        <f t="shared" si="12"/>
        <v>244</v>
      </c>
      <c r="M22" s="7"/>
      <c r="N22" s="10" t="s">
        <v>93</v>
      </c>
    </row>
    <row r="23" spans="1:14">
      <c r="A23" s="46"/>
      <c r="B23" s="2" t="s">
        <v>26</v>
      </c>
      <c r="C23" s="30">
        <v>33774</v>
      </c>
      <c r="D23" s="31">
        <v>166</v>
      </c>
      <c r="E23" s="7">
        <f t="shared" si="13"/>
        <v>3364</v>
      </c>
      <c r="F23" s="7">
        <f t="shared" si="14"/>
        <v>3364</v>
      </c>
      <c r="G23" s="8"/>
      <c r="H23" s="8"/>
      <c r="I23" s="11">
        <f t="shared" si="11"/>
        <v>2836</v>
      </c>
      <c r="J23" s="31">
        <v>2836</v>
      </c>
      <c r="K23" s="11">
        <v>0</v>
      </c>
      <c r="L23" s="7">
        <f t="shared" si="12"/>
        <v>528</v>
      </c>
      <c r="M23" s="7"/>
      <c r="N23" s="10" t="s">
        <v>93</v>
      </c>
    </row>
    <row r="24" spans="1:14" s="29" customFormat="1">
      <c r="A24" s="47" t="s">
        <v>27</v>
      </c>
      <c r="B24" s="6" t="s">
        <v>28</v>
      </c>
      <c r="C24" s="10">
        <f t="shared" ref="C24:M24" si="15">C25+C26</f>
        <v>101018</v>
      </c>
      <c r="D24" s="10"/>
      <c r="E24" s="8">
        <f t="shared" si="15"/>
        <v>9533</v>
      </c>
      <c r="F24" s="8">
        <f t="shared" si="15"/>
        <v>7626</v>
      </c>
      <c r="G24" s="8">
        <f t="shared" si="15"/>
        <v>1644</v>
      </c>
      <c r="H24" s="8">
        <f t="shared" si="15"/>
        <v>263</v>
      </c>
      <c r="I24" s="10">
        <f t="shared" si="15"/>
        <v>8051</v>
      </c>
      <c r="J24" s="10">
        <f t="shared" si="15"/>
        <v>6547</v>
      </c>
      <c r="K24" s="10">
        <f t="shared" si="15"/>
        <v>1504</v>
      </c>
      <c r="L24" s="7">
        <f t="shared" si="15"/>
        <v>1079</v>
      </c>
      <c r="M24" s="7">
        <f t="shared" si="15"/>
        <v>140</v>
      </c>
      <c r="N24" s="10"/>
    </row>
    <row r="25" spans="1:14">
      <c r="A25" s="47"/>
      <c r="B25" s="6" t="s">
        <v>29</v>
      </c>
      <c r="C25" s="30">
        <v>14052</v>
      </c>
      <c r="D25" s="9">
        <v>187</v>
      </c>
      <c r="E25" s="7">
        <f>F25+H25</f>
        <v>1314</v>
      </c>
      <c r="F25" s="7">
        <f>ROUND(C25*D25*4/10000,0)</f>
        <v>1051</v>
      </c>
      <c r="G25" s="8"/>
      <c r="H25" s="8">
        <f>ROUND(C25*D25*1/10000,0)</f>
        <v>263</v>
      </c>
      <c r="I25" s="11">
        <f t="shared" ref="I25:I28" si="16">J25+K25</f>
        <v>860</v>
      </c>
      <c r="J25" s="31">
        <v>860</v>
      </c>
      <c r="K25" s="11">
        <v>0</v>
      </c>
      <c r="L25" s="7">
        <f t="shared" ref="L25:L28" si="17">F25-J25</f>
        <v>191</v>
      </c>
      <c r="M25" s="7"/>
      <c r="N25" s="10" t="s">
        <v>95</v>
      </c>
    </row>
    <row r="26" spans="1:14">
      <c r="A26" s="47"/>
      <c r="B26" s="6" t="s">
        <v>30</v>
      </c>
      <c r="C26" s="30">
        <v>86966</v>
      </c>
      <c r="D26" s="9">
        <v>189</v>
      </c>
      <c r="E26" s="7">
        <f>F26+G26</f>
        <v>8219</v>
      </c>
      <c r="F26" s="7">
        <f>ROUND(C26*D26*4/10000,0)</f>
        <v>6575</v>
      </c>
      <c r="G26" s="8">
        <f>ROUND(C26*D26*1/10000,0)</f>
        <v>1644</v>
      </c>
      <c r="H26" s="8"/>
      <c r="I26" s="11">
        <f t="shared" si="16"/>
        <v>7191</v>
      </c>
      <c r="J26" s="31">
        <v>5687</v>
      </c>
      <c r="K26" s="11">
        <v>1504</v>
      </c>
      <c r="L26" s="7">
        <f t="shared" si="17"/>
        <v>888</v>
      </c>
      <c r="M26" s="7">
        <f>G26-K26</f>
        <v>140</v>
      </c>
      <c r="N26" s="10" t="s">
        <v>94</v>
      </c>
    </row>
    <row r="27" spans="1:14" s="29" customFormat="1">
      <c r="A27" s="46" t="s">
        <v>31</v>
      </c>
      <c r="B27" s="6" t="s">
        <v>32</v>
      </c>
      <c r="C27" s="30">
        <v>28155</v>
      </c>
      <c r="D27" s="31"/>
      <c r="E27" s="7">
        <v>2805</v>
      </c>
      <c r="F27" s="7">
        <v>2805</v>
      </c>
      <c r="G27" s="8"/>
      <c r="H27" s="7"/>
      <c r="I27" s="11">
        <f t="shared" si="16"/>
        <v>2272</v>
      </c>
      <c r="J27" s="11">
        <v>2272</v>
      </c>
      <c r="K27" s="11">
        <v>0</v>
      </c>
      <c r="L27" s="7">
        <v>533</v>
      </c>
      <c r="M27" s="7"/>
      <c r="N27" s="10"/>
    </row>
    <row r="28" spans="1:14">
      <c r="A28" s="46"/>
      <c r="B28" s="2" t="s">
        <v>33</v>
      </c>
      <c r="C28" s="30">
        <v>28155</v>
      </c>
      <c r="D28" s="31">
        <v>180</v>
      </c>
      <c r="E28" s="7">
        <v>2805</v>
      </c>
      <c r="F28" s="7">
        <f t="shared" ref="F28:F31" si="18">ROUND(C28*199.226*5/10000,0)</f>
        <v>2805</v>
      </c>
      <c r="G28" s="8"/>
      <c r="H28" s="8"/>
      <c r="I28" s="11">
        <f t="shared" si="16"/>
        <v>2272</v>
      </c>
      <c r="J28" s="11">
        <v>2272</v>
      </c>
      <c r="K28" s="11">
        <v>0</v>
      </c>
      <c r="L28" s="7">
        <f t="shared" si="17"/>
        <v>533</v>
      </c>
      <c r="M28" s="7"/>
      <c r="N28" s="10" t="s">
        <v>93</v>
      </c>
    </row>
    <row r="29" spans="1:14" s="29" customFormat="1">
      <c r="A29" s="46" t="s">
        <v>34</v>
      </c>
      <c r="B29" s="2" t="s">
        <v>35</v>
      </c>
      <c r="C29" s="7">
        <f t="shared" ref="C29:M29" si="19">C30+C31+C32+C33</f>
        <v>82463</v>
      </c>
      <c r="D29" s="7"/>
      <c r="E29" s="7">
        <f t="shared" si="19"/>
        <v>8086</v>
      </c>
      <c r="F29" s="7">
        <f t="shared" si="19"/>
        <v>7786</v>
      </c>
      <c r="G29" s="7">
        <f t="shared" si="19"/>
        <v>300</v>
      </c>
      <c r="H29" s="7">
        <f t="shared" si="19"/>
        <v>0</v>
      </c>
      <c r="I29" s="7">
        <f t="shared" si="19"/>
        <v>6762</v>
      </c>
      <c r="J29" s="7">
        <f t="shared" si="19"/>
        <v>6482</v>
      </c>
      <c r="K29" s="7">
        <f t="shared" si="19"/>
        <v>280</v>
      </c>
      <c r="L29" s="7">
        <f t="shared" si="19"/>
        <v>1304</v>
      </c>
      <c r="M29" s="7">
        <f t="shared" si="19"/>
        <v>20</v>
      </c>
      <c r="N29" s="10"/>
    </row>
    <row r="30" spans="1:14">
      <c r="A30" s="46"/>
      <c r="B30" s="2" t="s">
        <v>36</v>
      </c>
      <c r="C30" s="30">
        <v>39190</v>
      </c>
      <c r="D30" s="31">
        <v>188</v>
      </c>
      <c r="E30" s="7">
        <f>F30+G30+H30</f>
        <v>3904</v>
      </c>
      <c r="F30" s="7">
        <f t="shared" si="18"/>
        <v>3904</v>
      </c>
      <c r="G30" s="8"/>
      <c r="H30" s="8"/>
      <c r="I30" s="30">
        <f t="shared" ref="I30:I35" si="20">J30+K30</f>
        <v>3167</v>
      </c>
      <c r="J30" s="31">
        <v>3167</v>
      </c>
      <c r="K30" s="11">
        <v>0</v>
      </c>
      <c r="L30" s="7">
        <f t="shared" ref="L30:L33" si="21">F30-J30</f>
        <v>737</v>
      </c>
      <c r="M30" s="7"/>
      <c r="N30" s="10" t="s">
        <v>93</v>
      </c>
    </row>
    <row r="31" spans="1:14">
      <c r="A31" s="46"/>
      <c r="B31" s="2" t="s">
        <v>37</v>
      </c>
      <c r="C31" s="30">
        <v>26929</v>
      </c>
      <c r="D31" s="31">
        <v>185</v>
      </c>
      <c r="E31" s="7">
        <f>F31+G31+H31</f>
        <v>2682</v>
      </c>
      <c r="F31" s="7">
        <f t="shared" si="18"/>
        <v>2682</v>
      </c>
      <c r="G31" s="8"/>
      <c r="H31" s="8"/>
      <c r="I31" s="30">
        <f t="shared" si="20"/>
        <v>2256</v>
      </c>
      <c r="J31" s="31">
        <v>2256</v>
      </c>
      <c r="K31" s="11">
        <v>0</v>
      </c>
      <c r="L31" s="7">
        <f t="shared" si="21"/>
        <v>426</v>
      </c>
      <c r="M31" s="7"/>
      <c r="N31" s="10" t="s">
        <v>93</v>
      </c>
    </row>
    <row r="32" spans="1:14">
      <c r="A32" s="46"/>
      <c r="B32" s="3" t="s">
        <v>38</v>
      </c>
      <c r="C32" s="30">
        <v>14914</v>
      </c>
      <c r="D32" s="9">
        <v>185</v>
      </c>
      <c r="E32" s="7">
        <f>F32+G32</f>
        <v>1380</v>
      </c>
      <c r="F32" s="7">
        <f>ROUND(C32*D32*4/10000,0)+1</f>
        <v>1105</v>
      </c>
      <c r="G32" s="8">
        <f>ROUND(C32*D32*1/10000,0)-1</f>
        <v>275</v>
      </c>
      <c r="H32" s="8"/>
      <c r="I32" s="30">
        <f t="shared" si="20"/>
        <v>1219</v>
      </c>
      <c r="J32" s="31">
        <v>964</v>
      </c>
      <c r="K32" s="11">
        <v>255</v>
      </c>
      <c r="L32" s="7">
        <f t="shared" si="21"/>
        <v>141</v>
      </c>
      <c r="M32" s="7">
        <f>G32-K32</f>
        <v>20</v>
      </c>
      <c r="N32" s="10" t="s">
        <v>94</v>
      </c>
    </row>
    <row r="33" spans="1:14">
      <c r="A33" s="46"/>
      <c r="B33" s="2" t="s">
        <v>39</v>
      </c>
      <c r="C33" s="30">
        <v>1430</v>
      </c>
      <c r="D33" s="9">
        <v>168</v>
      </c>
      <c r="E33" s="7">
        <f>F33+G33</f>
        <v>120</v>
      </c>
      <c r="F33" s="7">
        <f>ROUND(C33*D33*4/10000,0)-1</f>
        <v>95</v>
      </c>
      <c r="G33" s="8">
        <f>ROUND(C33*D33*1/10000,0)+1</f>
        <v>25</v>
      </c>
      <c r="H33" s="8"/>
      <c r="I33" s="30">
        <f t="shared" si="20"/>
        <v>120</v>
      </c>
      <c r="J33" s="31">
        <v>95</v>
      </c>
      <c r="K33" s="11">
        <v>25</v>
      </c>
      <c r="L33" s="7">
        <f t="shared" si="21"/>
        <v>0</v>
      </c>
      <c r="M33" s="7">
        <f>G33-K33</f>
        <v>0</v>
      </c>
      <c r="N33" s="10" t="s">
        <v>94</v>
      </c>
    </row>
    <row r="34" spans="1:14" s="29" customFormat="1">
      <c r="A34" s="46" t="s">
        <v>40</v>
      </c>
      <c r="B34" s="2" t="s">
        <v>41</v>
      </c>
      <c r="C34" s="30">
        <v>66466</v>
      </c>
      <c r="D34" s="31">
        <v>195</v>
      </c>
      <c r="E34" s="7">
        <v>6621</v>
      </c>
      <c r="F34" s="7">
        <v>6621</v>
      </c>
      <c r="G34" s="8"/>
      <c r="H34" s="7"/>
      <c r="I34" s="11">
        <f t="shared" si="20"/>
        <v>5431</v>
      </c>
      <c r="J34" s="11">
        <v>5431</v>
      </c>
      <c r="K34" s="11">
        <v>0</v>
      </c>
      <c r="L34" s="7">
        <v>1190</v>
      </c>
      <c r="M34" s="7"/>
      <c r="N34" s="10"/>
    </row>
    <row r="35" spans="1:14">
      <c r="A35" s="46"/>
      <c r="B35" s="2" t="s">
        <v>42</v>
      </c>
      <c r="C35" s="30">
        <v>66466</v>
      </c>
      <c r="D35" s="31">
        <v>195</v>
      </c>
      <c r="E35" s="7">
        <v>6621</v>
      </c>
      <c r="F35" s="7">
        <f t="shared" ref="F35:F40" si="22">ROUND(C35*199.226*5/10000,0)</f>
        <v>6621</v>
      </c>
      <c r="G35" s="8"/>
      <c r="H35" s="8"/>
      <c r="I35" s="11">
        <f t="shared" si="20"/>
        <v>5431</v>
      </c>
      <c r="J35" s="11">
        <v>5431</v>
      </c>
      <c r="K35" s="11">
        <v>0</v>
      </c>
      <c r="L35" s="7">
        <f t="shared" ref="L35:L41" si="23">F35-J35</f>
        <v>1190</v>
      </c>
      <c r="M35" s="7"/>
      <c r="N35" s="10" t="s">
        <v>93</v>
      </c>
    </row>
    <row r="36" spans="1:14" s="29" customFormat="1">
      <c r="A36" s="46" t="s">
        <v>43</v>
      </c>
      <c r="B36" s="2" t="s">
        <v>44</v>
      </c>
      <c r="C36" s="7">
        <f t="shared" ref="C36:M36" si="24">C37+C38+C39+C40+C41</f>
        <v>150566</v>
      </c>
      <c r="D36" s="7"/>
      <c r="E36" s="7">
        <f t="shared" si="24"/>
        <v>14877</v>
      </c>
      <c r="F36" s="7">
        <f t="shared" si="24"/>
        <v>14683</v>
      </c>
      <c r="G36" s="7">
        <f t="shared" si="24"/>
        <v>0</v>
      </c>
      <c r="H36" s="7">
        <f t="shared" si="24"/>
        <v>194</v>
      </c>
      <c r="I36" s="7">
        <f t="shared" si="24"/>
        <v>12299</v>
      </c>
      <c r="J36" s="7">
        <f t="shared" si="24"/>
        <v>12299</v>
      </c>
      <c r="K36" s="7">
        <f t="shared" si="24"/>
        <v>0</v>
      </c>
      <c r="L36" s="7">
        <f t="shared" si="24"/>
        <v>2384</v>
      </c>
      <c r="M36" s="7">
        <f t="shared" si="24"/>
        <v>0</v>
      </c>
      <c r="N36" s="10"/>
    </row>
    <row r="37" spans="1:14" ht="18.95" customHeight="1">
      <c r="A37" s="46"/>
      <c r="B37" s="3" t="s">
        <v>45</v>
      </c>
      <c r="C37" s="30">
        <v>65715</v>
      </c>
      <c r="D37" s="31">
        <v>192</v>
      </c>
      <c r="E37" s="7">
        <f t="shared" ref="E37:E40" si="25">F37+G37+H37</f>
        <v>6546</v>
      </c>
      <c r="F37" s="7">
        <f t="shared" si="22"/>
        <v>6546</v>
      </c>
      <c r="G37" s="8"/>
      <c r="H37" s="8"/>
      <c r="I37" s="11">
        <f t="shared" ref="I37:I41" si="26">J37+K37</f>
        <v>5437</v>
      </c>
      <c r="J37" s="31">
        <v>5437</v>
      </c>
      <c r="K37" s="11">
        <v>0</v>
      </c>
      <c r="L37" s="7">
        <f t="shared" si="23"/>
        <v>1109</v>
      </c>
      <c r="M37" s="7"/>
      <c r="N37" s="10" t="s">
        <v>93</v>
      </c>
    </row>
    <row r="38" spans="1:14" ht="18.95" customHeight="1">
      <c r="A38" s="46"/>
      <c r="B38" s="2" t="s">
        <v>46</v>
      </c>
      <c r="C38" s="30">
        <v>40714</v>
      </c>
      <c r="D38" s="31">
        <v>183</v>
      </c>
      <c r="E38" s="7">
        <f t="shared" si="25"/>
        <v>4056</v>
      </c>
      <c r="F38" s="7">
        <f t="shared" si="22"/>
        <v>4056</v>
      </c>
      <c r="G38" s="8"/>
      <c r="H38" s="8"/>
      <c r="I38" s="11">
        <f t="shared" si="26"/>
        <v>3260</v>
      </c>
      <c r="J38" s="31">
        <v>3260</v>
      </c>
      <c r="K38" s="11">
        <v>0</v>
      </c>
      <c r="L38" s="7">
        <f t="shared" si="23"/>
        <v>796</v>
      </c>
      <c r="M38" s="7"/>
      <c r="N38" s="10" t="s">
        <v>93</v>
      </c>
    </row>
    <row r="39" spans="1:14" ht="18.95" customHeight="1">
      <c r="A39" s="46"/>
      <c r="B39" s="3" t="s">
        <v>47</v>
      </c>
      <c r="C39" s="30">
        <v>10245</v>
      </c>
      <c r="D39" s="31">
        <v>188</v>
      </c>
      <c r="E39" s="7">
        <f t="shared" si="25"/>
        <v>1021</v>
      </c>
      <c r="F39" s="7">
        <f t="shared" si="22"/>
        <v>1021</v>
      </c>
      <c r="G39" s="8"/>
      <c r="H39" s="8"/>
      <c r="I39" s="11">
        <f t="shared" si="26"/>
        <v>855</v>
      </c>
      <c r="J39" s="31">
        <v>855</v>
      </c>
      <c r="K39" s="11">
        <v>0</v>
      </c>
      <c r="L39" s="7">
        <f t="shared" si="23"/>
        <v>166</v>
      </c>
      <c r="M39" s="7"/>
      <c r="N39" s="10" t="s">
        <v>93</v>
      </c>
    </row>
    <row r="40" spans="1:14" ht="18.95" customHeight="1">
      <c r="A40" s="46"/>
      <c r="B40" s="2" t="s">
        <v>48</v>
      </c>
      <c r="C40" s="30">
        <v>22917</v>
      </c>
      <c r="D40" s="31">
        <v>181</v>
      </c>
      <c r="E40" s="7">
        <f t="shared" si="25"/>
        <v>2283</v>
      </c>
      <c r="F40" s="7">
        <f t="shared" si="22"/>
        <v>2283</v>
      </c>
      <c r="G40" s="8"/>
      <c r="H40" s="8"/>
      <c r="I40" s="11">
        <f t="shared" si="26"/>
        <v>1983</v>
      </c>
      <c r="J40" s="31">
        <v>1983</v>
      </c>
      <c r="K40" s="11">
        <v>0</v>
      </c>
      <c r="L40" s="7">
        <f t="shared" si="23"/>
        <v>300</v>
      </c>
      <c r="M40" s="7"/>
      <c r="N40" s="10" t="s">
        <v>93</v>
      </c>
    </row>
    <row r="41" spans="1:14" ht="18.95" customHeight="1">
      <c r="A41" s="46"/>
      <c r="B41" s="2" t="s">
        <v>49</v>
      </c>
      <c r="C41" s="30">
        <v>10975</v>
      </c>
      <c r="D41" s="9">
        <v>177</v>
      </c>
      <c r="E41" s="7">
        <f>F41+H41</f>
        <v>971</v>
      </c>
      <c r="F41" s="7">
        <f t="shared" ref="F41:F47" si="27">ROUND(C41*D41*4/10000,0)</f>
        <v>777</v>
      </c>
      <c r="G41" s="8"/>
      <c r="H41" s="8">
        <f>ROUND(C41*D41*1/10000,0)</f>
        <v>194</v>
      </c>
      <c r="I41" s="11">
        <f t="shared" si="26"/>
        <v>764</v>
      </c>
      <c r="J41" s="31">
        <v>764</v>
      </c>
      <c r="K41" s="11">
        <v>0</v>
      </c>
      <c r="L41" s="7">
        <f t="shared" si="23"/>
        <v>13</v>
      </c>
      <c r="M41" s="7"/>
      <c r="N41" s="10" t="s">
        <v>95</v>
      </c>
    </row>
    <row r="42" spans="1:14" s="29" customFormat="1">
      <c r="A42" s="47" t="s">
        <v>50</v>
      </c>
      <c r="B42" s="6" t="s">
        <v>51</v>
      </c>
      <c r="C42" s="8">
        <f t="shared" ref="C42:M42" si="28">C43+C44+C45+C46+C47</f>
        <v>154915</v>
      </c>
      <c r="D42" s="8"/>
      <c r="E42" s="8">
        <f t="shared" si="28"/>
        <v>14493</v>
      </c>
      <c r="F42" s="8">
        <f t="shared" si="28"/>
        <v>11594</v>
      </c>
      <c r="G42" s="8">
        <f t="shared" si="28"/>
        <v>2899</v>
      </c>
      <c r="H42" s="8">
        <f t="shared" si="28"/>
        <v>0</v>
      </c>
      <c r="I42" s="8">
        <f t="shared" si="28"/>
        <v>12780</v>
      </c>
      <c r="J42" s="8">
        <f t="shared" si="28"/>
        <v>10108</v>
      </c>
      <c r="K42" s="8">
        <f t="shared" si="28"/>
        <v>2672</v>
      </c>
      <c r="L42" s="7">
        <f t="shared" si="28"/>
        <v>1486</v>
      </c>
      <c r="M42" s="7">
        <f t="shared" si="28"/>
        <v>227</v>
      </c>
      <c r="N42" s="10"/>
    </row>
    <row r="43" spans="1:14">
      <c r="A43" s="47"/>
      <c r="B43" s="6" t="s">
        <v>52</v>
      </c>
      <c r="C43" s="30">
        <v>6803</v>
      </c>
      <c r="D43" s="9">
        <v>187</v>
      </c>
      <c r="E43" s="7">
        <f t="shared" ref="E43:E47" si="29">F43+G43</f>
        <v>636</v>
      </c>
      <c r="F43" s="7">
        <f t="shared" si="27"/>
        <v>509</v>
      </c>
      <c r="G43" s="8">
        <f t="shared" ref="G43:G47" si="30">ROUND(C43*D43*1/10000,0)</f>
        <v>127</v>
      </c>
      <c r="H43" s="8"/>
      <c r="I43" s="11">
        <f t="shared" ref="I43:I47" si="31">J43+K43</f>
        <v>594</v>
      </c>
      <c r="J43" s="31">
        <v>470</v>
      </c>
      <c r="K43" s="11">
        <v>124</v>
      </c>
      <c r="L43" s="7">
        <f t="shared" ref="L43:M47" si="32">F43-J43</f>
        <v>39</v>
      </c>
      <c r="M43" s="7">
        <f t="shared" si="32"/>
        <v>3</v>
      </c>
      <c r="N43" s="10" t="s">
        <v>94</v>
      </c>
    </row>
    <row r="44" spans="1:14">
      <c r="A44" s="47"/>
      <c r="B44" s="2" t="s">
        <v>53</v>
      </c>
      <c r="C44" s="30">
        <v>41521</v>
      </c>
      <c r="D44" s="9">
        <v>188</v>
      </c>
      <c r="E44" s="7">
        <f t="shared" si="29"/>
        <v>3903</v>
      </c>
      <c r="F44" s="7">
        <f t="shared" si="27"/>
        <v>3122</v>
      </c>
      <c r="G44" s="8">
        <f t="shared" si="30"/>
        <v>781</v>
      </c>
      <c r="H44" s="8"/>
      <c r="I44" s="11">
        <f t="shared" si="31"/>
        <v>3433</v>
      </c>
      <c r="J44" s="31">
        <v>2715</v>
      </c>
      <c r="K44" s="11">
        <v>718</v>
      </c>
      <c r="L44" s="7">
        <f t="shared" si="32"/>
        <v>407</v>
      </c>
      <c r="M44" s="7">
        <f t="shared" si="32"/>
        <v>63</v>
      </c>
      <c r="N44" s="10" t="s">
        <v>94</v>
      </c>
    </row>
    <row r="45" spans="1:14">
      <c r="A45" s="47"/>
      <c r="B45" s="2" t="s">
        <v>54</v>
      </c>
      <c r="C45" s="30">
        <v>24784</v>
      </c>
      <c r="D45" s="9">
        <v>171</v>
      </c>
      <c r="E45" s="7">
        <f t="shared" si="29"/>
        <v>2119</v>
      </c>
      <c r="F45" s="7">
        <f t="shared" si="27"/>
        <v>1695</v>
      </c>
      <c r="G45" s="8">
        <f t="shared" si="30"/>
        <v>424</v>
      </c>
      <c r="H45" s="8"/>
      <c r="I45" s="11">
        <f t="shared" si="31"/>
        <v>2081</v>
      </c>
      <c r="J45" s="31">
        <v>1646</v>
      </c>
      <c r="K45" s="11">
        <v>435</v>
      </c>
      <c r="L45" s="7">
        <f t="shared" si="32"/>
        <v>49</v>
      </c>
      <c r="M45" s="7">
        <f t="shared" si="32"/>
        <v>-11</v>
      </c>
      <c r="N45" s="10" t="s">
        <v>94</v>
      </c>
    </row>
    <row r="46" spans="1:14">
      <c r="A46" s="47"/>
      <c r="B46" s="2" t="s">
        <v>55</v>
      </c>
      <c r="C46" s="30">
        <v>48377</v>
      </c>
      <c r="D46" s="9">
        <v>194</v>
      </c>
      <c r="E46" s="7">
        <f t="shared" si="29"/>
        <v>4693</v>
      </c>
      <c r="F46" s="7">
        <f t="shared" si="27"/>
        <v>3754</v>
      </c>
      <c r="G46" s="8">
        <f t="shared" si="30"/>
        <v>939</v>
      </c>
      <c r="H46" s="8"/>
      <c r="I46" s="11">
        <f t="shared" si="31"/>
        <v>3888</v>
      </c>
      <c r="J46" s="31">
        <v>3075</v>
      </c>
      <c r="K46" s="11">
        <v>813</v>
      </c>
      <c r="L46" s="7">
        <f t="shared" si="32"/>
        <v>679</v>
      </c>
      <c r="M46" s="7">
        <f t="shared" si="32"/>
        <v>126</v>
      </c>
      <c r="N46" s="10" t="s">
        <v>94</v>
      </c>
    </row>
    <row r="47" spans="1:14">
      <c r="A47" s="47"/>
      <c r="B47" s="2" t="s">
        <v>56</v>
      </c>
      <c r="C47" s="30">
        <v>33430</v>
      </c>
      <c r="D47" s="9">
        <v>188</v>
      </c>
      <c r="E47" s="7">
        <f t="shared" si="29"/>
        <v>3142</v>
      </c>
      <c r="F47" s="7">
        <f t="shared" si="27"/>
        <v>2514</v>
      </c>
      <c r="G47" s="8">
        <f t="shared" si="30"/>
        <v>628</v>
      </c>
      <c r="H47" s="8"/>
      <c r="I47" s="11">
        <f t="shared" si="31"/>
        <v>2784</v>
      </c>
      <c r="J47" s="31">
        <v>2202</v>
      </c>
      <c r="K47" s="11">
        <v>582</v>
      </c>
      <c r="L47" s="7">
        <f t="shared" si="32"/>
        <v>312</v>
      </c>
      <c r="M47" s="7">
        <f t="shared" si="32"/>
        <v>46</v>
      </c>
      <c r="N47" s="10" t="s">
        <v>94</v>
      </c>
    </row>
    <row r="48" spans="1:14" s="29" customFormat="1">
      <c r="A48" s="46" t="s">
        <v>57</v>
      </c>
      <c r="B48" s="6" t="s">
        <v>58</v>
      </c>
      <c r="C48" s="7">
        <f t="shared" ref="C48:M48" si="33">C49+C50+C51</f>
        <v>228991</v>
      </c>
      <c r="D48" s="7"/>
      <c r="E48" s="7">
        <f t="shared" si="33"/>
        <v>22427</v>
      </c>
      <c r="F48" s="7">
        <f t="shared" si="33"/>
        <v>21561</v>
      </c>
      <c r="G48" s="7">
        <f t="shared" si="33"/>
        <v>866</v>
      </c>
      <c r="H48" s="7">
        <f t="shared" si="33"/>
        <v>0</v>
      </c>
      <c r="I48" s="7">
        <f t="shared" si="33"/>
        <v>18724</v>
      </c>
      <c r="J48" s="7">
        <f t="shared" si="33"/>
        <v>17912</v>
      </c>
      <c r="K48" s="7">
        <f t="shared" si="33"/>
        <v>812</v>
      </c>
      <c r="L48" s="7">
        <f t="shared" si="33"/>
        <v>3649</v>
      </c>
      <c r="M48" s="7">
        <f t="shared" si="33"/>
        <v>54</v>
      </c>
      <c r="N48" s="10"/>
    </row>
    <row r="49" spans="1:14">
      <c r="A49" s="46"/>
      <c r="B49" s="2" t="s">
        <v>59</v>
      </c>
      <c r="C49" s="30">
        <v>47318</v>
      </c>
      <c r="D49" s="9">
        <v>183</v>
      </c>
      <c r="E49" s="7">
        <f>F49+G49</f>
        <v>4330</v>
      </c>
      <c r="F49" s="7">
        <f>ROUND(C49*D49*4/10000,0)</f>
        <v>3464</v>
      </c>
      <c r="G49" s="8">
        <f>ROUND(C49*D49*1/10000,0)</f>
        <v>866</v>
      </c>
      <c r="H49" s="8"/>
      <c r="I49" s="11">
        <f t="shared" ref="I49:I51" si="34">J49+K49</f>
        <v>3864</v>
      </c>
      <c r="J49" s="31">
        <v>3052</v>
      </c>
      <c r="K49" s="11">
        <v>812</v>
      </c>
      <c r="L49" s="7">
        <f t="shared" ref="L49:L51" si="35">F49-J49</f>
        <v>412</v>
      </c>
      <c r="M49" s="7">
        <f>G49-K49</f>
        <v>54</v>
      </c>
      <c r="N49" s="10" t="s">
        <v>94</v>
      </c>
    </row>
    <row r="50" spans="1:14">
      <c r="A50" s="46"/>
      <c r="B50" s="2" t="s">
        <v>60</v>
      </c>
      <c r="C50" s="30">
        <v>51378</v>
      </c>
      <c r="D50" s="31">
        <v>184</v>
      </c>
      <c r="E50" s="7">
        <f t="shared" ref="E50:E63" si="36">F50+G50+H50</f>
        <v>5118</v>
      </c>
      <c r="F50" s="7">
        <f t="shared" ref="F50:F63" si="37">ROUND(C50*199.226*5/10000,0)</f>
        <v>5118</v>
      </c>
      <c r="G50" s="8"/>
      <c r="H50" s="8"/>
      <c r="I50" s="11">
        <f t="shared" si="34"/>
        <v>4303</v>
      </c>
      <c r="J50" s="31">
        <v>4303</v>
      </c>
      <c r="K50" s="11">
        <v>0</v>
      </c>
      <c r="L50" s="7">
        <f t="shared" si="35"/>
        <v>815</v>
      </c>
      <c r="M50" s="7"/>
      <c r="N50" s="10" t="s">
        <v>93</v>
      </c>
    </row>
    <row r="51" spans="1:14">
      <c r="A51" s="46"/>
      <c r="B51" s="2" t="s">
        <v>61</v>
      </c>
      <c r="C51" s="30">
        <v>130295</v>
      </c>
      <c r="D51" s="31">
        <v>190</v>
      </c>
      <c r="E51" s="7">
        <f t="shared" si="36"/>
        <v>12979</v>
      </c>
      <c r="F51" s="7">
        <f t="shared" si="37"/>
        <v>12979</v>
      </c>
      <c r="G51" s="8"/>
      <c r="H51" s="8"/>
      <c r="I51" s="11">
        <f t="shared" si="34"/>
        <v>10557</v>
      </c>
      <c r="J51" s="31">
        <v>10557</v>
      </c>
      <c r="K51" s="11">
        <v>0</v>
      </c>
      <c r="L51" s="7">
        <f t="shared" si="35"/>
        <v>2422</v>
      </c>
      <c r="M51" s="7"/>
      <c r="N51" s="10" t="s">
        <v>93</v>
      </c>
    </row>
    <row r="52" spans="1:14" s="29" customFormat="1">
      <c r="A52" s="46" t="s">
        <v>62</v>
      </c>
      <c r="B52" s="6" t="s">
        <v>63</v>
      </c>
      <c r="C52" s="7">
        <f>SUM(C53:C65)</f>
        <v>302001</v>
      </c>
      <c r="D52" s="7"/>
      <c r="E52" s="7">
        <f>SUM(E53:E65)</f>
        <v>29199</v>
      </c>
      <c r="F52" s="7">
        <f t="shared" ref="F52:M52" si="38">SUM(F53:F65)</f>
        <v>28522</v>
      </c>
      <c r="G52" s="7">
        <f t="shared" si="38"/>
        <v>677</v>
      </c>
      <c r="H52" s="7">
        <f t="shared" si="38"/>
        <v>0</v>
      </c>
      <c r="I52" s="7">
        <f t="shared" si="38"/>
        <v>24822</v>
      </c>
      <c r="J52" s="7">
        <f t="shared" si="38"/>
        <v>24081</v>
      </c>
      <c r="K52" s="7">
        <f t="shared" si="38"/>
        <v>741</v>
      </c>
      <c r="L52" s="7">
        <f t="shared" si="38"/>
        <v>4441</v>
      </c>
      <c r="M52" s="7">
        <f t="shared" si="38"/>
        <v>-64</v>
      </c>
      <c r="N52" s="10"/>
    </row>
    <row r="53" spans="1:14" s="29" customFormat="1">
      <c r="A53" s="46"/>
      <c r="B53" s="2" t="s">
        <v>74</v>
      </c>
      <c r="C53" s="30">
        <v>13775</v>
      </c>
      <c r="D53" s="9">
        <v>142</v>
      </c>
      <c r="E53" s="7">
        <f t="shared" ref="E53" si="39">F53+G53</f>
        <v>978</v>
      </c>
      <c r="F53" s="7">
        <f t="shared" ref="F53" si="40">ROUND(C53*D53*4/10000,0)</f>
        <v>782</v>
      </c>
      <c r="G53" s="8">
        <f t="shared" ref="G53" si="41">ROUND(C53*D53*1/10000,0)</f>
        <v>196</v>
      </c>
      <c r="H53" s="8"/>
      <c r="I53" s="11">
        <f t="shared" ref="I53" si="42">J53+K53</f>
        <v>1195</v>
      </c>
      <c r="J53" s="31">
        <v>945</v>
      </c>
      <c r="K53" s="11">
        <v>250</v>
      </c>
      <c r="L53" s="7">
        <f t="shared" ref="L53" si="43">F53-J53</f>
        <v>-163</v>
      </c>
      <c r="M53" s="7">
        <f t="shared" ref="M53" si="44">G53-K53</f>
        <v>-54</v>
      </c>
      <c r="N53" s="10" t="s">
        <v>94</v>
      </c>
    </row>
    <row r="54" spans="1:14">
      <c r="A54" s="46"/>
      <c r="B54" s="2" t="s">
        <v>64</v>
      </c>
      <c r="C54" s="30">
        <v>12417</v>
      </c>
      <c r="D54" s="31">
        <v>134</v>
      </c>
      <c r="E54" s="7">
        <f t="shared" si="36"/>
        <v>1237</v>
      </c>
      <c r="F54" s="7">
        <f t="shared" si="37"/>
        <v>1237</v>
      </c>
      <c r="G54" s="8"/>
      <c r="H54" s="8"/>
      <c r="I54" s="11">
        <f t="shared" ref="I54:I65" si="45">J54+K54</f>
        <v>1011</v>
      </c>
      <c r="J54" s="31">
        <v>1011</v>
      </c>
      <c r="K54" s="11">
        <v>0</v>
      </c>
      <c r="L54" s="7">
        <f t="shared" ref="L54:M65" si="46">F54-J54</f>
        <v>226</v>
      </c>
      <c r="M54" s="7"/>
      <c r="N54" s="10" t="s">
        <v>93</v>
      </c>
    </row>
    <row r="55" spans="1:14">
      <c r="A55" s="46"/>
      <c r="B55" s="2" t="s">
        <v>65</v>
      </c>
      <c r="C55" s="30">
        <v>40444</v>
      </c>
      <c r="D55" s="31">
        <v>178</v>
      </c>
      <c r="E55" s="7">
        <f t="shared" si="36"/>
        <v>4029</v>
      </c>
      <c r="F55" s="7">
        <f t="shared" si="37"/>
        <v>4029</v>
      </c>
      <c r="G55" s="8"/>
      <c r="H55" s="8"/>
      <c r="I55" s="11">
        <f t="shared" si="45"/>
        <v>3311</v>
      </c>
      <c r="J55" s="31">
        <v>3311</v>
      </c>
      <c r="K55" s="11">
        <v>0</v>
      </c>
      <c r="L55" s="7">
        <f t="shared" si="46"/>
        <v>718</v>
      </c>
      <c r="M55" s="7"/>
      <c r="N55" s="10" t="s">
        <v>93</v>
      </c>
    </row>
    <row r="56" spans="1:14">
      <c r="A56" s="46"/>
      <c r="B56" s="2" t="s">
        <v>66</v>
      </c>
      <c r="C56" s="30">
        <v>23090</v>
      </c>
      <c r="D56" s="31">
        <v>165</v>
      </c>
      <c r="E56" s="7">
        <f t="shared" si="36"/>
        <v>2300</v>
      </c>
      <c r="F56" s="7">
        <f t="shared" si="37"/>
        <v>2300</v>
      </c>
      <c r="G56" s="8"/>
      <c r="H56" s="8"/>
      <c r="I56" s="11">
        <f t="shared" si="45"/>
        <v>2008</v>
      </c>
      <c r="J56" s="31">
        <v>2008</v>
      </c>
      <c r="K56" s="11">
        <v>0</v>
      </c>
      <c r="L56" s="7">
        <f t="shared" si="46"/>
        <v>292</v>
      </c>
      <c r="M56" s="7"/>
      <c r="N56" s="10" t="s">
        <v>93</v>
      </c>
    </row>
    <row r="57" spans="1:14">
      <c r="A57" s="46"/>
      <c r="B57" s="2" t="s">
        <v>67</v>
      </c>
      <c r="C57" s="30">
        <v>78524</v>
      </c>
      <c r="D57" s="31">
        <v>182</v>
      </c>
      <c r="E57" s="7">
        <f t="shared" si="36"/>
        <v>7822</v>
      </c>
      <c r="F57" s="7">
        <f t="shared" si="37"/>
        <v>7822</v>
      </c>
      <c r="G57" s="8"/>
      <c r="H57" s="8"/>
      <c r="I57" s="11">
        <f t="shared" si="45"/>
        <v>6388</v>
      </c>
      <c r="J57" s="31">
        <v>6388</v>
      </c>
      <c r="K57" s="11">
        <v>0</v>
      </c>
      <c r="L57" s="7">
        <f t="shared" si="46"/>
        <v>1434</v>
      </c>
      <c r="M57" s="7"/>
      <c r="N57" s="10" t="s">
        <v>93</v>
      </c>
    </row>
    <row r="58" spans="1:14">
      <c r="A58" s="46"/>
      <c r="B58" s="2" t="s">
        <v>68</v>
      </c>
      <c r="C58" s="30">
        <v>19109</v>
      </c>
      <c r="D58" s="31">
        <v>178</v>
      </c>
      <c r="E58" s="7">
        <f t="shared" si="36"/>
        <v>1904</v>
      </c>
      <c r="F58" s="7">
        <f t="shared" si="37"/>
        <v>1904</v>
      </c>
      <c r="G58" s="8"/>
      <c r="H58" s="8"/>
      <c r="I58" s="11">
        <f t="shared" si="45"/>
        <v>1585</v>
      </c>
      <c r="J58" s="31">
        <v>1585</v>
      </c>
      <c r="K58" s="11">
        <v>0</v>
      </c>
      <c r="L58" s="7">
        <f t="shared" si="46"/>
        <v>319</v>
      </c>
      <c r="M58" s="7"/>
      <c r="N58" s="10" t="s">
        <v>93</v>
      </c>
    </row>
    <row r="59" spans="1:14">
      <c r="A59" s="46"/>
      <c r="B59" s="2" t="s">
        <v>69</v>
      </c>
      <c r="C59" s="30">
        <v>18168</v>
      </c>
      <c r="D59" s="31">
        <v>164</v>
      </c>
      <c r="E59" s="7">
        <f t="shared" si="36"/>
        <v>1810</v>
      </c>
      <c r="F59" s="7">
        <f t="shared" si="37"/>
        <v>1810</v>
      </c>
      <c r="G59" s="8"/>
      <c r="H59" s="8"/>
      <c r="I59" s="11">
        <f t="shared" si="45"/>
        <v>1522</v>
      </c>
      <c r="J59" s="31">
        <v>1522</v>
      </c>
      <c r="K59" s="11">
        <v>0</v>
      </c>
      <c r="L59" s="7">
        <f t="shared" si="46"/>
        <v>288</v>
      </c>
      <c r="M59" s="7"/>
      <c r="N59" s="10" t="s">
        <v>93</v>
      </c>
    </row>
    <row r="60" spans="1:14">
      <c r="A60" s="46"/>
      <c r="B60" s="2" t="s">
        <v>70</v>
      </c>
      <c r="C60" s="30">
        <v>22847</v>
      </c>
      <c r="D60" s="31">
        <v>164</v>
      </c>
      <c r="E60" s="7">
        <f t="shared" si="36"/>
        <v>2276</v>
      </c>
      <c r="F60" s="7">
        <f t="shared" si="37"/>
        <v>2276</v>
      </c>
      <c r="G60" s="8"/>
      <c r="H60" s="8"/>
      <c r="I60" s="11">
        <f t="shared" si="45"/>
        <v>1813</v>
      </c>
      <c r="J60" s="31">
        <v>1813</v>
      </c>
      <c r="K60" s="11">
        <v>0</v>
      </c>
      <c r="L60" s="7">
        <f t="shared" si="46"/>
        <v>463</v>
      </c>
      <c r="M60" s="7"/>
      <c r="N60" s="10" t="s">
        <v>93</v>
      </c>
    </row>
    <row r="61" spans="1:14">
      <c r="A61" s="46"/>
      <c r="B61" s="2" t="s">
        <v>71</v>
      </c>
      <c r="C61" s="30">
        <v>14817</v>
      </c>
      <c r="D61" s="31">
        <v>155</v>
      </c>
      <c r="E61" s="7">
        <f t="shared" si="36"/>
        <v>1476</v>
      </c>
      <c r="F61" s="7">
        <f t="shared" si="37"/>
        <v>1476</v>
      </c>
      <c r="G61" s="8"/>
      <c r="H61" s="8"/>
      <c r="I61" s="11">
        <f t="shared" si="45"/>
        <v>1247</v>
      </c>
      <c r="J61" s="31">
        <v>1247</v>
      </c>
      <c r="K61" s="11">
        <v>0</v>
      </c>
      <c r="L61" s="7">
        <f t="shared" si="46"/>
        <v>229</v>
      </c>
      <c r="M61" s="7"/>
      <c r="N61" s="10" t="s">
        <v>93</v>
      </c>
    </row>
    <row r="62" spans="1:14">
      <c r="A62" s="46"/>
      <c r="B62" s="2" t="s">
        <v>72</v>
      </c>
      <c r="C62" s="30">
        <v>17151</v>
      </c>
      <c r="D62" s="31">
        <v>167</v>
      </c>
      <c r="E62" s="7">
        <f t="shared" si="36"/>
        <v>1708</v>
      </c>
      <c r="F62" s="7">
        <f t="shared" si="37"/>
        <v>1708</v>
      </c>
      <c r="G62" s="8"/>
      <c r="H62" s="8"/>
      <c r="I62" s="11">
        <f t="shared" si="45"/>
        <v>1337</v>
      </c>
      <c r="J62" s="31">
        <v>1337</v>
      </c>
      <c r="K62" s="11">
        <v>0</v>
      </c>
      <c r="L62" s="7">
        <f t="shared" si="46"/>
        <v>371</v>
      </c>
      <c r="M62" s="7"/>
      <c r="N62" s="10" t="s">
        <v>93</v>
      </c>
    </row>
    <row r="63" spans="1:14">
      <c r="A63" s="46"/>
      <c r="B63" s="2" t="s">
        <v>73</v>
      </c>
      <c r="C63" s="30">
        <v>12590</v>
      </c>
      <c r="D63" s="31">
        <v>178</v>
      </c>
      <c r="E63" s="7">
        <f t="shared" si="36"/>
        <v>1254</v>
      </c>
      <c r="F63" s="7">
        <f t="shared" si="37"/>
        <v>1254</v>
      </c>
      <c r="G63" s="8"/>
      <c r="H63" s="8"/>
      <c r="I63" s="11">
        <f t="shared" si="45"/>
        <v>1059</v>
      </c>
      <c r="J63" s="31">
        <v>1059</v>
      </c>
      <c r="K63" s="11">
        <v>0</v>
      </c>
      <c r="L63" s="7">
        <f t="shared" si="46"/>
        <v>195</v>
      </c>
      <c r="M63" s="7"/>
      <c r="N63" s="10" t="s">
        <v>93</v>
      </c>
    </row>
    <row r="64" spans="1:14">
      <c r="A64" s="46"/>
      <c r="B64" s="2" t="s">
        <v>75</v>
      </c>
      <c r="C64" s="30">
        <v>25283</v>
      </c>
      <c r="D64" s="9">
        <v>164</v>
      </c>
      <c r="E64" s="7">
        <f t="shared" ref="E64:E65" si="47">F64+G64</f>
        <v>2074</v>
      </c>
      <c r="F64" s="7">
        <f t="shared" ref="F64:F65" si="48">ROUND(C64*D64*4/10000,0)</f>
        <v>1659</v>
      </c>
      <c r="G64" s="8">
        <f t="shared" ref="G64:G65" si="49">ROUND(C64*D64*1/10000,0)</f>
        <v>415</v>
      </c>
      <c r="H64" s="8"/>
      <c r="I64" s="11">
        <f t="shared" si="45"/>
        <v>2044</v>
      </c>
      <c r="J64" s="31">
        <v>1616</v>
      </c>
      <c r="K64" s="11">
        <v>428</v>
      </c>
      <c r="L64" s="7">
        <f t="shared" si="46"/>
        <v>43</v>
      </c>
      <c r="M64" s="7">
        <f t="shared" si="46"/>
        <v>-13</v>
      </c>
      <c r="N64" s="10" t="s">
        <v>94</v>
      </c>
    </row>
    <row r="65" spans="1:14">
      <c r="A65" s="46"/>
      <c r="B65" s="2" t="s">
        <v>76</v>
      </c>
      <c r="C65" s="30">
        <v>3786</v>
      </c>
      <c r="D65" s="9">
        <v>175</v>
      </c>
      <c r="E65" s="7">
        <f t="shared" si="47"/>
        <v>331</v>
      </c>
      <c r="F65" s="7">
        <f t="shared" si="48"/>
        <v>265</v>
      </c>
      <c r="G65" s="8">
        <f t="shared" si="49"/>
        <v>66</v>
      </c>
      <c r="H65" s="8"/>
      <c r="I65" s="11">
        <f t="shared" si="45"/>
        <v>302</v>
      </c>
      <c r="J65" s="31">
        <v>239</v>
      </c>
      <c r="K65" s="11">
        <v>63</v>
      </c>
      <c r="L65" s="7">
        <f t="shared" si="46"/>
        <v>26</v>
      </c>
      <c r="M65" s="7">
        <f t="shared" si="46"/>
        <v>3</v>
      </c>
      <c r="N65" s="10" t="s">
        <v>94</v>
      </c>
    </row>
    <row r="66" spans="1:14" s="29" customFormat="1">
      <c r="A66" s="46" t="s">
        <v>77</v>
      </c>
      <c r="B66" s="2" t="s">
        <v>78</v>
      </c>
      <c r="C66" s="7">
        <f t="shared" ref="C66:M66" si="50">C67+C68+C69+C70+C71+C72+C73+C74</f>
        <v>167306</v>
      </c>
      <c r="D66" s="7"/>
      <c r="E66" s="7">
        <f t="shared" si="50"/>
        <v>16290</v>
      </c>
      <c r="F66" s="7">
        <f t="shared" si="50"/>
        <v>15690</v>
      </c>
      <c r="G66" s="7">
        <f t="shared" si="50"/>
        <v>600</v>
      </c>
      <c r="H66" s="7">
        <f t="shared" si="50"/>
        <v>0</v>
      </c>
      <c r="I66" s="7">
        <f t="shared" si="50"/>
        <v>13359</v>
      </c>
      <c r="J66" s="7">
        <f t="shared" si="50"/>
        <v>12882</v>
      </c>
      <c r="K66" s="7">
        <f t="shared" si="50"/>
        <v>477</v>
      </c>
      <c r="L66" s="7">
        <f t="shared" si="50"/>
        <v>2808</v>
      </c>
      <c r="M66" s="7">
        <f t="shared" si="50"/>
        <v>123</v>
      </c>
      <c r="N66" s="10"/>
    </row>
    <row r="67" spans="1:14">
      <c r="A67" s="46"/>
      <c r="B67" s="2" t="s">
        <v>79</v>
      </c>
      <c r="C67" s="30">
        <v>33878</v>
      </c>
      <c r="D67" s="9">
        <v>177</v>
      </c>
      <c r="E67" s="7">
        <f>F67+G67</f>
        <v>2999</v>
      </c>
      <c r="F67" s="7">
        <f>ROUND(C67*D67*4/10000,0)</f>
        <v>2399</v>
      </c>
      <c r="G67" s="8">
        <f>ROUND(C67*D67*1/10000,0)</f>
        <v>600</v>
      </c>
      <c r="H67" s="8"/>
      <c r="I67" s="11">
        <f t="shared" ref="I67:I74" si="51">J67+K67</f>
        <v>2282</v>
      </c>
      <c r="J67" s="31">
        <v>1805</v>
      </c>
      <c r="K67" s="11">
        <v>477</v>
      </c>
      <c r="L67" s="7">
        <f t="shared" ref="L67:L74" si="52">F67-J67</f>
        <v>594</v>
      </c>
      <c r="M67" s="7">
        <f>G67-K67</f>
        <v>123</v>
      </c>
      <c r="N67" s="10" t="s">
        <v>94</v>
      </c>
    </row>
    <row r="68" spans="1:14">
      <c r="A68" s="46"/>
      <c r="B68" s="2" t="s">
        <v>80</v>
      </c>
      <c r="C68" s="30">
        <v>20400</v>
      </c>
      <c r="D68" s="31">
        <v>186</v>
      </c>
      <c r="E68" s="7">
        <f t="shared" ref="E68:E74" si="53">F68+G68+H68</f>
        <v>2032</v>
      </c>
      <c r="F68" s="7">
        <f t="shared" ref="F68:F74" si="54">ROUND(C68*199.226*5/10000,0)</f>
        <v>2032</v>
      </c>
      <c r="G68" s="8"/>
      <c r="H68" s="8"/>
      <c r="I68" s="11">
        <f t="shared" si="51"/>
        <v>1636</v>
      </c>
      <c r="J68" s="31">
        <v>1636</v>
      </c>
      <c r="K68" s="11">
        <v>0</v>
      </c>
      <c r="L68" s="7">
        <f t="shared" si="52"/>
        <v>396</v>
      </c>
      <c r="M68" s="7"/>
      <c r="N68" s="10" t="s">
        <v>93</v>
      </c>
    </row>
    <row r="69" spans="1:14">
      <c r="A69" s="46"/>
      <c r="B69" s="2" t="s">
        <v>81</v>
      </c>
      <c r="C69" s="30">
        <v>30271</v>
      </c>
      <c r="D69" s="31">
        <v>164</v>
      </c>
      <c r="E69" s="7">
        <f t="shared" si="53"/>
        <v>3015</v>
      </c>
      <c r="F69" s="7">
        <f t="shared" si="54"/>
        <v>3015</v>
      </c>
      <c r="G69" s="8"/>
      <c r="H69" s="8"/>
      <c r="I69" s="11">
        <f t="shared" si="51"/>
        <v>2384</v>
      </c>
      <c r="J69" s="31">
        <v>2384</v>
      </c>
      <c r="K69" s="11">
        <v>0</v>
      </c>
      <c r="L69" s="7">
        <f t="shared" si="52"/>
        <v>631</v>
      </c>
      <c r="M69" s="7"/>
      <c r="N69" s="10" t="s">
        <v>93</v>
      </c>
    </row>
    <row r="70" spans="1:14">
      <c r="A70" s="46"/>
      <c r="B70" s="2" t="s">
        <v>82</v>
      </c>
      <c r="C70" s="30">
        <v>19652</v>
      </c>
      <c r="D70" s="31">
        <v>184</v>
      </c>
      <c r="E70" s="7">
        <f t="shared" si="53"/>
        <v>1958</v>
      </c>
      <c r="F70" s="7">
        <f t="shared" si="54"/>
        <v>1958</v>
      </c>
      <c r="G70" s="8"/>
      <c r="H70" s="8"/>
      <c r="I70" s="11">
        <f t="shared" si="51"/>
        <v>1645</v>
      </c>
      <c r="J70" s="31">
        <v>1645</v>
      </c>
      <c r="K70" s="11">
        <v>0</v>
      </c>
      <c r="L70" s="7">
        <f t="shared" si="52"/>
        <v>313</v>
      </c>
      <c r="M70" s="7"/>
      <c r="N70" s="10" t="s">
        <v>93</v>
      </c>
    </row>
    <row r="71" spans="1:14">
      <c r="A71" s="46"/>
      <c r="B71" s="2" t="s">
        <v>83</v>
      </c>
      <c r="C71" s="30">
        <v>9412</v>
      </c>
      <c r="D71" s="31">
        <v>179</v>
      </c>
      <c r="E71" s="7">
        <f t="shared" si="53"/>
        <v>938</v>
      </c>
      <c r="F71" s="7">
        <f t="shared" si="54"/>
        <v>938</v>
      </c>
      <c r="G71" s="8"/>
      <c r="H71" s="8"/>
      <c r="I71" s="11">
        <f t="shared" si="51"/>
        <v>970</v>
      </c>
      <c r="J71" s="31">
        <v>970</v>
      </c>
      <c r="K71" s="11">
        <v>0</v>
      </c>
      <c r="L71" s="7">
        <f t="shared" si="52"/>
        <v>-32</v>
      </c>
      <c r="M71" s="7"/>
      <c r="N71" s="10" t="s">
        <v>93</v>
      </c>
    </row>
    <row r="72" spans="1:14">
      <c r="A72" s="46"/>
      <c r="B72" s="2" t="s">
        <v>84</v>
      </c>
      <c r="C72" s="30">
        <v>2252</v>
      </c>
      <c r="D72" s="31">
        <v>175</v>
      </c>
      <c r="E72" s="7">
        <f t="shared" si="53"/>
        <v>224</v>
      </c>
      <c r="F72" s="7">
        <f t="shared" si="54"/>
        <v>224</v>
      </c>
      <c r="G72" s="8"/>
      <c r="H72" s="8"/>
      <c r="I72" s="11">
        <f t="shared" si="51"/>
        <v>197</v>
      </c>
      <c r="J72" s="31">
        <v>197</v>
      </c>
      <c r="K72" s="11">
        <v>0</v>
      </c>
      <c r="L72" s="7">
        <f t="shared" si="52"/>
        <v>27</v>
      </c>
      <c r="M72" s="7"/>
      <c r="N72" s="10" t="s">
        <v>93</v>
      </c>
    </row>
    <row r="73" spans="1:14">
      <c r="A73" s="46"/>
      <c r="B73" s="2" t="s">
        <v>85</v>
      </c>
      <c r="C73" s="30">
        <v>28963</v>
      </c>
      <c r="D73" s="31">
        <v>177</v>
      </c>
      <c r="E73" s="7">
        <f t="shared" si="53"/>
        <v>2885</v>
      </c>
      <c r="F73" s="7">
        <f t="shared" si="54"/>
        <v>2885</v>
      </c>
      <c r="G73" s="8"/>
      <c r="H73" s="8"/>
      <c r="I73" s="11">
        <f t="shared" si="51"/>
        <v>2387</v>
      </c>
      <c r="J73" s="31">
        <v>2387</v>
      </c>
      <c r="K73" s="11">
        <v>0</v>
      </c>
      <c r="L73" s="7">
        <f t="shared" si="52"/>
        <v>498</v>
      </c>
      <c r="M73" s="7"/>
      <c r="N73" s="10" t="s">
        <v>93</v>
      </c>
    </row>
    <row r="74" spans="1:14">
      <c r="A74" s="46"/>
      <c r="B74" s="2" t="s">
        <v>86</v>
      </c>
      <c r="C74" s="30">
        <v>22478</v>
      </c>
      <c r="D74" s="31">
        <v>160</v>
      </c>
      <c r="E74" s="7">
        <f t="shared" si="53"/>
        <v>2239</v>
      </c>
      <c r="F74" s="7">
        <f t="shared" si="54"/>
        <v>2239</v>
      </c>
      <c r="G74" s="8"/>
      <c r="H74" s="8"/>
      <c r="I74" s="11">
        <f t="shared" si="51"/>
        <v>1858</v>
      </c>
      <c r="J74" s="31">
        <v>1858</v>
      </c>
      <c r="K74" s="11">
        <v>0</v>
      </c>
      <c r="L74" s="7">
        <f t="shared" si="52"/>
        <v>381</v>
      </c>
      <c r="M74" s="7"/>
      <c r="N74" s="10" t="s">
        <v>93</v>
      </c>
    </row>
  </sheetData>
  <autoFilter ref="A9:M75"/>
  <mergeCells count="26">
    <mergeCell ref="A52:A65"/>
    <mergeCell ref="A66:A74"/>
    <mergeCell ref="B3:B4"/>
    <mergeCell ref="C3:C4"/>
    <mergeCell ref="D3:D4"/>
    <mergeCell ref="A29:A33"/>
    <mergeCell ref="A34:A35"/>
    <mergeCell ref="A36:A41"/>
    <mergeCell ref="A42:A47"/>
    <mergeCell ref="A48:A51"/>
    <mergeCell ref="A9:A11"/>
    <mergeCell ref="A12:A13"/>
    <mergeCell ref="A14:A23"/>
    <mergeCell ref="A24:A26"/>
    <mergeCell ref="A27:A28"/>
    <mergeCell ref="A5:B5"/>
    <mergeCell ref="A6:B6"/>
    <mergeCell ref="A7:B7"/>
    <mergeCell ref="A8:B8"/>
    <mergeCell ref="A3:A4"/>
    <mergeCell ref="E3:H3"/>
    <mergeCell ref="I3:K3"/>
    <mergeCell ref="A1:N1"/>
    <mergeCell ref="A2:N2"/>
    <mergeCell ref="L3:M3"/>
    <mergeCell ref="N3:N4"/>
  </mergeCells>
  <phoneticPr fontId="9" type="noConversion"/>
  <conditionalFormatting sqref="Z5:AK75">
    <cfRule type="containsText" dxfId="0" priority="1" operator="containsText" text="FALSE">
      <formula>NOT(ISERROR(SEARCH("FALSE",Z5)))</formula>
    </cfRule>
  </conditionalFormatting>
  <printOptions horizontalCentered="1"/>
  <pageMargins left="0.70866141732283505" right="0.70866141732283505" top="0.74803149606299202" bottom="0.74803149606299202" header="0.31496062992126" footer="0.31496062992126"/>
  <pageSetup paperSize="9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workbookViewId="0">
      <selection activeCell="F6" sqref="F6"/>
    </sheetView>
  </sheetViews>
  <sheetFormatPr defaultRowHeight="14.25"/>
  <cols>
    <col min="1" max="1" width="5.625" style="1" customWidth="1"/>
    <col min="2" max="2" width="6.25" style="1" customWidth="1"/>
    <col min="3" max="3" width="7.875" style="25" customWidth="1"/>
    <col min="4" max="4" width="62.25" style="26" customWidth="1"/>
    <col min="5" max="5" width="5.875" style="14" customWidth="1"/>
    <col min="6" max="251" width="9" style="14"/>
    <col min="252" max="256" width="9" style="1"/>
    <col min="257" max="257" width="5.625" style="1" customWidth="1"/>
    <col min="258" max="258" width="6.25" style="1" customWidth="1"/>
    <col min="259" max="259" width="7.875" style="1" customWidth="1"/>
    <col min="260" max="260" width="62.25" style="1" customWidth="1"/>
    <col min="261" max="261" width="5.875" style="1" customWidth="1"/>
    <col min="262" max="512" width="9" style="1"/>
    <col min="513" max="513" width="5.625" style="1" customWidth="1"/>
    <col min="514" max="514" width="6.25" style="1" customWidth="1"/>
    <col min="515" max="515" width="7.875" style="1" customWidth="1"/>
    <col min="516" max="516" width="62.25" style="1" customWidth="1"/>
    <col min="517" max="517" width="5.875" style="1" customWidth="1"/>
    <col min="518" max="768" width="9" style="1"/>
    <col min="769" max="769" width="5.625" style="1" customWidth="1"/>
    <col min="770" max="770" width="6.25" style="1" customWidth="1"/>
    <col min="771" max="771" width="7.875" style="1" customWidth="1"/>
    <col min="772" max="772" width="62.25" style="1" customWidth="1"/>
    <col min="773" max="773" width="5.875" style="1" customWidth="1"/>
    <col min="774" max="1024" width="9" style="1"/>
    <col min="1025" max="1025" width="5.625" style="1" customWidth="1"/>
    <col min="1026" max="1026" width="6.25" style="1" customWidth="1"/>
    <col min="1027" max="1027" width="7.875" style="1" customWidth="1"/>
    <col min="1028" max="1028" width="62.25" style="1" customWidth="1"/>
    <col min="1029" max="1029" width="5.875" style="1" customWidth="1"/>
    <col min="1030" max="1280" width="9" style="1"/>
    <col min="1281" max="1281" width="5.625" style="1" customWidth="1"/>
    <col min="1282" max="1282" width="6.25" style="1" customWidth="1"/>
    <col min="1283" max="1283" width="7.875" style="1" customWidth="1"/>
    <col min="1284" max="1284" width="62.25" style="1" customWidth="1"/>
    <col min="1285" max="1285" width="5.875" style="1" customWidth="1"/>
    <col min="1286" max="1536" width="9" style="1"/>
    <col min="1537" max="1537" width="5.625" style="1" customWidth="1"/>
    <col min="1538" max="1538" width="6.25" style="1" customWidth="1"/>
    <col min="1539" max="1539" width="7.875" style="1" customWidth="1"/>
    <col min="1540" max="1540" width="62.25" style="1" customWidth="1"/>
    <col min="1541" max="1541" width="5.875" style="1" customWidth="1"/>
    <col min="1542" max="1792" width="9" style="1"/>
    <col min="1793" max="1793" width="5.625" style="1" customWidth="1"/>
    <col min="1794" max="1794" width="6.25" style="1" customWidth="1"/>
    <col min="1795" max="1795" width="7.875" style="1" customWidth="1"/>
    <col min="1796" max="1796" width="62.25" style="1" customWidth="1"/>
    <col min="1797" max="1797" width="5.875" style="1" customWidth="1"/>
    <col min="1798" max="2048" width="9" style="1"/>
    <col min="2049" max="2049" width="5.625" style="1" customWidth="1"/>
    <col min="2050" max="2050" width="6.25" style="1" customWidth="1"/>
    <col min="2051" max="2051" width="7.875" style="1" customWidth="1"/>
    <col min="2052" max="2052" width="62.25" style="1" customWidth="1"/>
    <col min="2053" max="2053" width="5.875" style="1" customWidth="1"/>
    <col min="2054" max="2304" width="9" style="1"/>
    <col min="2305" max="2305" width="5.625" style="1" customWidth="1"/>
    <col min="2306" max="2306" width="6.25" style="1" customWidth="1"/>
    <col min="2307" max="2307" width="7.875" style="1" customWidth="1"/>
    <col min="2308" max="2308" width="62.25" style="1" customWidth="1"/>
    <col min="2309" max="2309" width="5.875" style="1" customWidth="1"/>
    <col min="2310" max="2560" width="9" style="1"/>
    <col min="2561" max="2561" width="5.625" style="1" customWidth="1"/>
    <col min="2562" max="2562" width="6.25" style="1" customWidth="1"/>
    <col min="2563" max="2563" width="7.875" style="1" customWidth="1"/>
    <col min="2564" max="2564" width="62.25" style="1" customWidth="1"/>
    <col min="2565" max="2565" width="5.875" style="1" customWidth="1"/>
    <col min="2566" max="2816" width="9" style="1"/>
    <col min="2817" max="2817" width="5.625" style="1" customWidth="1"/>
    <col min="2818" max="2818" width="6.25" style="1" customWidth="1"/>
    <col min="2819" max="2819" width="7.875" style="1" customWidth="1"/>
    <col min="2820" max="2820" width="62.25" style="1" customWidth="1"/>
    <col min="2821" max="2821" width="5.875" style="1" customWidth="1"/>
    <col min="2822" max="3072" width="9" style="1"/>
    <col min="3073" max="3073" width="5.625" style="1" customWidth="1"/>
    <col min="3074" max="3074" width="6.25" style="1" customWidth="1"/>
    <col min="3075" max="3075" width="7.875" style="1" customWidth="1"/>
    <col min="3076" max="3076" width="62.25" style="1" customWidth="1"/>
    <col min="3077" max="3077" width="5.875" style="1" customWidth="1"/>
    <col min="3078" max="3328" width="9" style="1"/>
    <col min="3329" max="3329" width="5.625" style="1" customWidth="1"/>
    <col min="3330" max="3330" width="6.25" style="1" customWidth="1"/>
    <col min="3331" max="3331" width="7.875" style="1" customWidth="1"/>
    <col min="3332" max="3332" width="62.25" style="1" customWidth="1"/>
    <col min="3333" max="3333" width="5.875" style="1" customWidth="1"/>
    <col min="3334" max="3584" width="9" style="1"/>
    <col min="3585" max="3585" width="5.625" style="1" customWidth="1"/>
    <col min="3586" max="3586" width="6.25" style="1" customWidth="1"/>
    <col min="3587" max="3587" width="7.875" style="1" customWidth="1"/>
    <col min="3588" max="3588" width="62.25" style="1" customWidth="1"/>
    <col min="3589" max="3589" width="5.875" style="1" customWidth="1"/>
    <col min="3590" max="3840" width="9" style="1"/>
    <col min="3841" max="3841" width="5.625" style="1" customWidth="1"/>
    <col min="3842" max="3842" width="6.25" style="1" customWidth="1"/>
    <col min="3843" max="3843" width="7.875" style="1" customWidth="1"/>
    <col min="3844" max="3844" width="62.25" style="1" customWidth="1"/>
    <col min="3845" max="3845" width="5.875" style="1" customWidth="1"/>
    <col min="3846" max="4096" width="9" style="1"/>
    <col min="4097" max="4097" width="5.625" style="1" customWidth="1"/>
    <col min="4098" max="4098" width="6.25" style="1" customWidth="1"/>
    <col min="4099" max="4099" width="7.875" style="1" customWidth="1"/>
    <col min="4100" max="4100" width="62.25" style="1" customWidth="1"/>
    <col min="4101" max="4101" width="5.875" style="1" customWidth="1"/>
    <col min="4102" max="4352" width="9" style="1"/>
    <col min="4353" max="4353" width="5.625" style="1" customWidth="1"/>
    <col min="4354" max="4354" width="6.25" style="1" customWidth="1"/>
    <col min="4355" max="4355" width="7.875" style="1" customWidth="1"/>
    <col min="4356" max="4356" width="62.25" style="1" customWidth="1"/>
    <col min="4357" max="4357" width="5.875" style="1" customWidth="1"/>
    <col min="4358" max="4608" width="9" style="1"/>
    <col min="4609" max="4609" width="5.625" style="1" customWidth="1"/>
    <col min="4610" max="4610" width="6.25" style="1" customWidth="1"/>
    <col min="4611" max="4611" width="7.875" style="1" customWidth="1"/>
    <col min="4612" max="4612" width="62.25" style="1" customWidth="1"/>
    <col min="4613" max="4613" width="5.875" style="1" customWidth="1"/>
    <col min="4614" max="4864" width="9" style="1"/>
    <col min="4865" max="4865" width="5.625" style="1" customWidth="1"/>
    <col min="4866" max="4866" width="6.25" style="1" customWidth="1"/>
    <col min="4867" max="4867" width="7.875" style="1" customWidth="1"/>
    <col min="4868" max="4868" width="62.25" style="1" customWidth="1"/>
    <col min="4869" max="4869" width="5.875" style="1" customWidth="1"/>
    <col min="4870" max="5120" width="9" style="1"/>
    <col min="5121" max="5121" width="5.625" style="1" customWidth="1"/>
    <col min="5122" max="5122" width="6.25" style="1" customWidth="1"/>
    <col min="5123" max="5123" width="7.875" style="1" customWidth="1"/>
    <col min="5124" max="5124" width="62.25" style="1" customWidth="1"/>
    <col min="5125" max="5125" width="5.875" style="1" customWidth="1"/>
    <col min="5126" max="5376" width="9" style="1"/>
    <col min="5377" max="5377" width="5.625" style="1" customWidth="1"/>
    <col min="5378" max="5378" width="6.25" style="1" customWidth="1"/>
    <col min="5379" max="5379" width="7.875" style="1" customWidth="1"/>
    <col min="5380" max="5380" width="62.25" style="1" customWidth="1"/>
    <col min="5381" max="5381" width="5.875" style="1" customWidth="1"/>
    <col min="5382" max="5632" width="9" style="1"/>
    <col min="5633" max="5633" width="5.625" style="1" customWidth="1"/>
    <col min="5634" max="5634" width="6.25" style="1" customWidth="1"/>
    <col min="5635" max="5635" width="7.875" style="1" customWidth="1"/>
    <col min="5636" max="5636" width="62.25" style="1" customWidth="1"/>
    <col min="5637" max="5637" width="5.875" style="1" customWidth="1"/>
    <col min="5638" max="5888" width="9" style="1"/>
    <col min="5889" max="5889" width="5.625" style="1" customWidth="1"/>
    <col min="5890" max="5890" width="6.25" style="1" customWidth="1"/>
    <col min="5891" max="5891" width="7.875" style="1" customWidth="1"/>
    <col min="5892" max="5892" width="62.25" style="1" customWidth="1"/>
    <col min="5893" max="5893" width="5.875" style="1" customWidth="1"/>
    <col min="5894" max="6144" width="9" style="1"/>
    <col min="6145" max="6145" width="5.625" style="1" customWidth="1"/>
    <col min="6146" max="6146" width="6.25" style="1" customWidth="1"/>
    <col min="6147" max="6147" width="7.875" style="1" customWidth="1"/>
    <col min="6148" max="6148" width="62.25" style="1" customWidth="1"/>
    <col min="6149" max="6149" width="5.875" style="1" customWidth="1"/>
    <col min="6150" max="6400" width="9" style="1"/>
    <col min="6401" max="6401" width="5.625" style="1" customWidth="1"/>
    <col min="6402" max="6402" width="6.25" style="1" customWidth="1"/>
    <col min="6403" max="6403" width="7.875" style="1" customWidth="1"/>
    <col min="6404" max="6404" width="62.25" style="1" customWidth="1"/>
    <col min="6405" max="6405" width="5.875" style="1" customWidth="1"/>
    <col min="6406" max="6656" width="9" style="1"/>
    <col min="6657" max="6657" width="5.625" style="1" customWidth="1"/>
    <col min="6658" max="6658" width="6.25" style="1" customWidth="1"/>
    <col min="6659" max="6659" width="7.875" style="1" customWidth="1"/>
    <col min="6660" max="6660" width="62.25" style="1" customWidth="1"/>
    <col min="6661" max="6661" width="5.875" style="1" customWidth="1"/>
    <col min="6662" max="6912" width="9" style="1"/>
    <col min="6913" max="6913" width="5.625" style="1" customWidth="1"/>
    <col min="6914" max="6914" width="6.25" style="1" customWidth="1"/>
    <col min="6915" max="6915" width="7.875" style="1" customWidth="1"/>
    <col min="6916" max="6916" width="62.25" style="1" customWidth="1"/>
    <col min="6917" max="6917" width="5.875" style="1" customWidth="1"/>
    <col min="6918" max="7168" width="9" style="1"/>
    <col min="7169" max="7169" width="5.625" style="1" customWidth="1"/>
    <col min="7170" max="7170" width="6.25" style="1" customWidth="1"/>
    <col min="7171" max="7171" width="7.875" style="1" customWidth="1"/>
    <col min="7172" max="7172" width="62.25" style="1" customWidth="1"/>
    <col min="7173" max="7173" width="5.875" style="1" customWidth="1"/>
    <col min="7174" max="7424" width="9" style="1"/>
    <col min="7425" max="7425" width="5.625" style="1" customWidth="1"/>
    <col min="7426" max="7426" width="6.25" style="1" customWidth="1"/>
    <col min="7427" max="7427" width="7.875" style="1" customWidth="1"/>
    <col min="7428" max="7428" width="62.25" style="1" customWidth="1"/>
    <col min="7429" max="7429" width="5.875" style="1" customWidth="1"/>
    <col min="7430" max="7680" width="9" style="1"/>
    <col min="7681" max="7681" width="5.625" style="1" customWidth="1"/>
    <col min="7682" max="7682" width="6.25" style="1" customWidth="1"/>
    <col min="7683" max="7683" width="7.875" style="1" customWidth="1"/>
    <col min="7684" max="7684" width="62.25" style="1" customWidth="1"/>
    <col min="7685" max="7685" width="5.875" style="1" customWidth="1"/>
    <col min="7686" max="7936" width="9" style="1"/>
    <col min="7937" max="7937" width="5.625" style="1" customWidth="1"/>
    <col min="7938" max="7938" width="6.25" style="1" customWidth="1"/>
    <col min="7939" max="7939" width="7.875" style="1" customWidth="1"/>
    <col min="7940" max="7940" width="62.25" style="1" customWidth="1"/>
    <col min="7941" max="7941" width="5.875" style="1" customWidth="1"/>
    <col min="7942" max="8192" width="9" style="1"/>
    <col min="8193" max="8193" width="5.625" style="1" customWidth="1"/>
    <col min="8194" max="8194" width="6.25" style="1" customWidth="1"/>
    <col min="8195" max="8195" width="7.875" style="1" customWidth="1"/>
    <col min="8196" max="8196" width="62.25" style="1" customWidth="1"/>
    <col min="8197" max="8197" width="5.875" style="1" customWidth="1"/>
    <col min="8198" max="8448" width="9" style="1"/>
    <col min="8449" max="8449" width="5.625" style="1" customWidth="1"/>
    <col min="8450" max="8450" width="6.25" style="1" customWidth="1"/>
    <col min="8451" max="8451" width="7.875" style="1" customWidth="1"/>
    <col min="8452" max="8452" width="62.25" style="1" customWidth="1"/>
    <col min="8453" max="8453" width="5.875" style="1" customWidth="1"/>
    <col min="8454" max="8704" width="9" style="1"/>
    <col min="8705" max="8705" width="5.625" style="1" customWidth="1"/>
    <col min="8706" max="8706" width="6.25" style="1" customWidth="1"/>
    <col min="8707" max="8707" width="7.875" style="1" customWidth="1"/>
    <col min="8708" max="8708" width="62.25" style="1" customWidth="1"/>
    <col min="8709" max="8709" width="5.875" style="1" customWidth="1"/>
    <col min="8710" max="8960" width="9" style="1"/>
    <col min="8961" max="8961" width="5.625" style="1" customWidth="1"/>
    <col min="8962" max="8962" width="6.25" style="1" customWidth="1"/>
    <col min="8963" max="8963" width="7.875" style="1" customWidth="1"/>
    <col min="8964" max="8964" width="62.25" style="1" customWidth="1"/>
    <col min="8965" max="8965" width="5.875" style="1" customWidth="1"/>
    <col min="8966" max="9216" width="9" style="1"/>
    <col min="9217" max="9217" width="5.625" style="1" customWidth="1"/>
    <col min="9218" max="9218" width="6.25" style="1" customWidth="1"/>
    <col min="9219" max="9219" width="7.875" style="1" customWidth="1"/>
    <col min="9220" max="9220" width="62.25" style="1" customWidth="1"/>
    <col min="9221" max="9221" width="5.875" style="1" customWidth="1"/>
    <col min="9222" max="9472" width="9" style="1"/>
    <col min="9473" max="9473" width="5.625" style="1" customWidth="1"/>
    <col min="9474" max="9474" width="6.25" style="1" customWidth="1"/>
    <col min="9475" max="9475" width="7.875" style="1" customWidth="1"/>
    <col min="9476" max="9476" width="62.25" style="1" customWidth="1"/>
    <col min="9477" max="9477" width="5.875" style="1" customWidth="1"/>
    <col min="9478" max="9728" width="9" style="1"/>
    <col min="9729" max="9729" width="5.625" style="1" customWidth="1"/>
    <col min="9730" max="9730" width="6.25" style="1" customWidth="1"/>
    <col min="9731" max="9731" width="7.875" style="1" customWidth="1"/>
    <col min="9732" max="9732" width="62.25" style="1" customWidth="1"/>
    <col min="9733" max="9733" width="5.875" style="1" customWidth="1"/>
    <col min="9734" max="9984" width="9" style="1"/>
    <col min="9985" max="9985" width="5.625" style="1" customWidth="1"/>
    <col min="9986" max="9986" width="6.25" style="1" customWidth="1"/>
    <col min="9987" max="9987" width="7.875" style="1" customWidth="1"/>
    <col min="9988" max="9988" width="62.25" style="1" customWidth="1"/>
    <col min="9989" max="9989" width="5.875" style="1" customWidth="1"/>
    <col min="9990" max="10240" width="9" style="1"/>
    <col min="10241" max="10241" width="5.625" style="1" customWidth="1"/>
    <col min="10242" max="10242" width="6.25" style="1" customWidth="1"/>
    <col min="10243" max="10243" width="7.875" style="1" customWidth="1"/>
    <col min="10244" max="10244" width="62.25" style="1" customWidth="1"/>
    <col min="10245" max="10245" width="5.875" style="1" customWidth="1"/>
    <col min="10246" max="10496" width="9" style="1"/>
    <col min="10497" max="10497" width="5.625" style="1" customWidth="1"/>
    <col min="10498" max="10498" width="6.25" style="1" customWidth="1"/>
    <col min="10499" max="10499" width="7.875" style="1" customWidth="1"/>
    <col min="10500" max="10500" width="62.25" style="1" customWidth="1"/>
    <col min="10501" max="10501" width="5.875" style="1" customWidth="1"/>
    <col min="10502" max="10752" width="9" style="1"/>
    <col min="10753" max="10753" width="5.625" style="1" customWidth="1"/>
    <col min="10754" max="10754" width="6.25" style="1" customWidth="1"/>
    <col min="10755" max="10755" width="7.875" style="1" customWidth="1"/>
    <col min="10756" max="10756" width="62.25" style="1" customWidth="1"/>
    <col min="10757" max="10757" width="5.875" style="1" customWidth="1"/>
    <col min="10758" max="11008" width="9" style="1"/>
    <col min="11009" max="11009" width="5.625" style="1" customWidth="1"/>
    <col min="11010" max="11010" width="6.25" style="1" customWidth="1"/>
    <col min="11011" max="11011" width="7.875" style="1" customWidth="1"/>
    <col min="11012" max="11012" width="62.25" style="1" customWidth="1"/>
    <col min="11013" max="11013" width="5.875" style="1" customWidth="1"/>
    <col min="11014" max="11264" width="9" style="1"/>
    <col min="11265" max="11265" width="5.625" style="1" customWidth="1"/>
    <col min="11266" max="11266" width="6.25" style="1" customWidth="1"/>
    <col min="11267" max="11267" width="7.875" style="1" customWidth="1"/>
    <col min="11268" max="11268" width="62.25" style="1" customWidth="1"/>
    <col min="11269" max="11269" width="5.875" style="1" customWidth="1"/>
    <col min="11270" max="11520" width="9" style="1"/>
    <col min="11521" max="11521" width="5.625" style="1" customWidth="1"/>
    <col min="11522" max="11522" width="6.25" style="1" customWidth="1"/>
    <col min="11523" max="11523" width="7.875" style="1" customWidth="1"/>
    <col min="11524" max="11524" width="62.25" style="1" customWidth="1"/>
    <col min="11525" max="11525" width="5.875" style="1" customWidth="1"/>
    <col min="11526" max="11776" width="9" style="1"/>
    <col min="11777" max="11777" width="5.625" style="1" customWidth="1"/>
    <col min="11778" max="11778" width="6.25" style="1" customWidth="1"/>
    <col min="11779" max="11779" width="7.875" style="1" customWidth="1"/>
    <col min="11780" max="11780" width="62.25" style="1" customWidth="1"/>
    <col min="11781" max="11781" width="5.875" style="1" customWidth="1"/>
    <col min="11782" max="12032" width="9" style="1"/>
    <col min="12033" max="12033" width="5.625" style="1" customWidth="1"/>
    <col min="12034" max="12034" width="6.25" style="1" customWidth="1"/>
    <col min="12035" max="12035" width="7.875" style="1" customWidth="1"/>
    <col min="12036" max="12036" width="62.25" style="1" customWidth="1"/>
    <col min="12037" max="12037" width="5.875" style="1" customWidth="1"/>
    <col min="12038" max="12288" width="9" style="1"/>
    <col min="12289" max="12289" width="5.625" style="1" customWidth="1"/>
    <col min="12290" max="12290" width="6.25" style="1" customWidth="1"/>
    <col min="12291" max="12291" width="7.875" style="1" customWidth="1"/>
    <col min="12292" max="12292" width="62.25" style="1" customWidth="1"/>
    <col min="12293" max="12293" width="5.875" style="1" customWidth="1"/>
    <col min="12294" max="12544" width="9" style="1"/>
    <col min="12545" max="12545" width="5.625" style="1" customWidth="1"/>
    <col min="12546" max="12546" width="6.25" style="1" customWidth="1"/>
    <col min="12547" max="12547" width="7.875" style="1" customWidth="1"/>
    <col min="12548" max="12548" width="62.25" style="1" customWidth="1"/>
    <col min="12549" max="12549" width="5.875" style="1" customWidth="1"/>
    <col min="12550" max="12800" width="9" style="1"/>
    <col min="12801" max="12801" width="5.625" style="1" customWidth="1"/>
    <col min="12802" max="12802" width="6.25" style="1" customWidth="1"/>
    <col min="12803" max="12803" width="7.875" style="1" customWidth="1"/>
    <col min="12804" max="12804" width="62.25" style="1" customWidth="1"/>
    <col min="12805" max="12805" width="5.875" style="1" customWidth="1"/>
    <col min="12806" max="13056" width="9" style="1"/>
    <col min="13057" max="13057" width="5.625" style="1" customWidth="1"/>
    <col min="13058" max="13058" width="6.25" style="1" customWidth="1"/>
    <col min="13059" max="13059" width="7.875" style="1" customWidth="1"/>
    <col min="13060" max="13060" width="62.25" style="1" customWidth="1"/>
    <col min="13061" max="13061" width="5.875" style="1" customWidth="1"/>
    <col min="13062" max="13312" width="9" style="1"/>
    <col min="13313" max="13313" width="5.625" style="1" customWidth="1"/>
    <col min="13314" max="13314" width="6.25" style="1" customWidth="1"/>
    <col min="13315" max="13315" width="7.875" style="1" customWidth="1"/>
    <col min="13316" max="13316" width="62.25" style="1" customWidth="1"/>
    <col min="13317" max="13317" width="5.875" style="1" customWidth="1"/>
    <col min="13318" max="13568" width="9" style="1"/>
    <col min="13569" max="13569" width="5.625" style="1" customWidth="1"/>
    <col min="13570" max="13570" width="6.25" style="1" customWidth="1"/>
    <col min="13571" max="13571" width="7.875" style="1" customWidth="1"/>
    <col min="13572" max="13572" width="62.25" style="1" customWidth="1"/>
    <col min="13573" max="13573" width="5.875" style="1" customWidth="1"/>
    <col min="13574" max="13824" width="9" style="1"/>
    <col min="13825" max="13825" width="5.625" style="1" customWidth="1"/>
    <col min="13826" max="13826" width="6.25" style="1" customWidth="1"/>
    <col min="13827" max="13827" width="7.875" style="1" customWidth="1"/>
    <col min="13828" max="13828" width="62.25" style="1" customWidth="1"/>
    <col min="13829" max="13829" width="5.875" style="1" customWidth="1"/>
    <col min="13830" max="14080" width="9" style="1"/>
    <col min="14081" max="14081" width="5.625" style="1" customWidth="1"/>
    <col min="14082" max="14082" width="6.25" style="1" customWidth="1"/>
    <col min="14083" max="14083" width="7.875" style="1" customWidth="1"/>
    <col min="14084" max="14084" width="62.25" style="1" customWidth="1"/>
    <col min="14085" max="14085" width="5.875" style="1" customWidth="1"/>
    <col min="14086" max="14336" width="9" style="1"/>
    <col min="14337" max="14337" width="5.625" style="1" customWidth="1"/>
    <col min="14338" max="14338" width="6.25" style="1" customWidth="1"/>
    <col min="14339" max="14339" width="7.875" style="1" customWidth="1"/>
    <col min="14340" max="14340" width="62.25" style="1" customWidth="1"/>
    <col min="14341" max="14341" width="5.875" style="1" customWidth="1"/>
    <col min="14342" max="14592" width="9" style="1"/>
    <col min="14593" max="14593" width="5.625" style="1" customWidth="1"/>
    <col min="14594" max="14594" width="6.25" style="1" customWidth="1"/>
    <col min="14595" max="14595" width="7.875" style="1" customWidth="1"/>
    <col min="14596" max="14596" width="62.25" style="1" customWidth="1"/>
    <col min="14597" max="14597" width="5.875" style="1" customWidth="1"/>
    <col min="14598" max="14848" width="9" style="1"/>
    <col min="14849" max="14849" width="5.625" style="1" customWidth="1"/>
    <col min="14850" max="14850" width="6.25" style="1" customWidth="1"/>
    <col min="14851" max="14851" width="7.875" style="1" customWidth="1"/>
    <col min="14852" max="14852" width="62.25" style="1" customWidth="1"/>
    <col min="14853" max="14853" width="5.875" style="1" customWidth="1"/>
    <col min="14854" max="15104" width="9" style="1"/>
    <col min="15105" max="15105" width="5.625" style="1" customWidth="1"/>
    <col min="15106" max="15106" width="6.25" style="1" customWidth="1"/>
    <col min="15107" max="15107" width="7.875" style="1" customWidth="1"/>
    <col min="15108" max="15108" width="62.25" style="1" customWidth="1"/>
    <col min="15109" max="15109" width="5.875" style="1" customWidth="1"/>
    <col min="15110" max="15360" width="9" style="1"/>
    <col min="15361" max="15361" width="5.625" style="1" customWidth="1"/>
    <col min="15362" max="15362" width="6.25" style="1" customWidth="1"/>
    <col min="15363" max="15363" width="7.875" style="1" customWidth="1"/>
    <col min="15364" max="15364" width="62.25" style="1" customWidth="1"/>
    <col min="15365" max="15365" width="5.875" style="1" customWidth="1"/>
    <col min="15366" max="15616" width="9" style="1"/>
    <col min="15617" max="15617" width="5.625" style="1" customWidth="1"/>
    <col min="15618" max="15618" width="6.25" style="1" customWidth="1"/>
    <col min="15619" max="15619" width="7.875" style="1" customWidth="1"/>
    <col min="15620" max="15620" width="62.25" style="1" customWidth="1"/>
    <col min="15621" max="15621" width="5.875" style="1" customWidth="1"/>
    <col min="15622" max="15872" width="9" style="1"/>
    <col min="15873" max="15873" width="5.625" style="1" customWidth="1"/>
    <col min="15874" max="15874" width="6.25" style="1" customWidth="1"/>
    <col min="15875" max="15875" width="7.875" style="1" customWidth="1"/>
    <col min="15876" max="15876" width="62.25" style="1" customWidth="1"/>
    <col min="15877" max="15877" width="5.875" style="1" customWidth="1"/>
    <col min="15878" max="16128" width="9" style="1"/>
    <col min="16129" max="16129" width="5.625" style="1" customWidth="1"/>
    <col min="16130" max="16130" width="6.25" style="1" customWidth="1"/>
    <col min="16131" max="16131" width="7.875" style="1" customWidth="1"/>
    <col min="16132" max="16132" width="62.25" style="1" customWidth="1"/>
    <col min="16133" max="16133" width="5.875" style="1" customWidth="1"/>
    <col min="16134" max="16384" width="9" style="1"/>
  </cols>
  <sheetData>
    <row r="1" spans="1:256" s="14" customFormat="1">
      <c r="A1" s="53" t="s">
        <v>97</v>
      </c>
      <c r="B1" s="53"/>
      <c r="C1" s="53"/>
      <c r="D1" s="53"/>
      <c r="E1" s="53"/>
      <c r="IR1" s="1"/>
      <c r="IS1" s="1"/>
      <c r="IT1" s="1"/>
      <c r="IU1" s="1"/>
      <c r="IV1" s="1"/>
    </row>
    <row r="2" spans="1:256" s="15" customFormat="1" ht="24" customHeight="1">
      <c r="A2" s="54" t="s">
        <v>154</v>
      </c>
      <c r="B2" s="54"/>
      <c r="C2" s="54"/>
      <c r="D2" s="54"/>
      <c r="E2" s="54"/>
    </row>
    <row r="3" spans="1:256" s="17" customFormat="1" ht="21" customHeight="1">
      <c r="A3" s="16" t="s">
        <v>98</v>
      </c>
      <c r="B3" s="16" t="s">
        <v>1</v>
      </c>
      <c r="C3" s="16" t="s">
        <v>87</v>
      </c>
      <c r="D3" s="16" t="s">
        <v>99</v>
      </c>
      <c r="E3" s="16" t="s">
        <v>4</v>
      </c>
    </row>
    <row r="4" spans="1:256" s="14" customFormat="1" ht="94.5">
      <c r="A4" s="18">
        <v>1</v>
      </c>
      <c r="B4" s="55" t="s">
        <v>10</v>
      </c>
      <c r="C4" s="19" t="s">
        <v>13</v>
      </c>
      <c r="D4" s="20" t="s">
        <v>100</v>
      </c>
      <c r="E4" s="21"/>
    </row>
    <row r="5" spans="1:256" s="14" customFormat="1" ht="81">
      <c r="A5" s="18">
        <v>2</v>
      </c>
      <c r="B5" s="55"/>
      <c r="C5" s="22" t="s">
        <v>12</v>
      </c>
      <c r="D5" s="20" t="s">
        <v>101</v>
      </c>
      <c r="E5" s="21"/>
    </row>
    <row r="6" spans="1:256" s="14" customFormat="1" ht="67.5">
      <c r="A6" s="18">
        <v>3</v>
      </c>
      <c r="B6" s="18" t="s">
        <v>14</v>
      </c>
      <c r="C6" s="23" t="s">
        <v>16</v>
      </c>
      <c r="D6" s="20" t="s">
        <v>102</v>
      </c>
      <c r="E6" s="21"/>
    </row>
    <row r="7" spans="1:256" ht="67.5">
      <c r="A7" s="18">
        <v>4</v>
      </c>
      <c r="B7" s="55" t="s">
        <v>17</v>
      </c>
      <c r="C7" s="23" t="s">
        <v>19</v>
      </c>
      <c r="D7" s="20" t="s">
        <v>103</v>
      </c>
      <c r="E7" s="21"/>
    </row>
    <row r="8" spans="1:256" ht="67.5">
      <c r="A8" s="18">
        <v>5</v>
      </c>
      <c r="B8" s="55"/>
      <c r="C8" s="19" t="s">
        <v>21</v>
      </c>
      <c r="D8" s="20" t="s">
        <v>104</v>
      </c>
      <c r="E8" s="21"/>
    </row>
    <row r="9" spans="1:256" ht="81">
      <c r="A9" s="18">
        <v>6</v>
      </c>
      <c r="B9" s="55"/>
      <c r="C9" s="23" t="s">
        <v>22</v>
      </c>
      <c r="D9" s="20" t="s">
        <v>105</v>
      </c>
      <c r="E9" s="21"/>
    </row>
    <row r="10" spans="1:256" ht="94.5">
      <c r="A10" s="18">
        <v>7</v>
      </c>
      <c r="B10" s="55"/>
      <c r="C10" s="23" t="s">
        <v>24</v>
      </c>
      <c r="D10" s="20" t="s">
        <v>106</v>
      </c>
      <c r="E10" s="21"/>
    </row>
    <row r="11" spans="1:256" ht="81">
      <c r="A11" s="18">
        <v>8</v>
      </c>
      <c r="B11" s="55"/>
      <c r="C11" s="22" t="s">
        <v>20</v>
      </c>
      <c r="D11" s="20" t="s">
        <v>107</v>
      </c>
      <c r="E11" s="21"/>
    </row>
    <row r="12" spans="1:256" ht="67.5">
      <c r="A12" s="18">
        <v>9</v>
      </c>
      <c r="B12" s="55"/>
      <c r="C12" s="22" t="s">
        <v>25</v>
      </c>
      <c r="D12" s="20" t="s">
        <v>108</v>
      </c>
      <c r="E12" s="21"/>
    </row>
    <row r="13" spans="1:256" ht="67.5">
      <c r="A13" s="18">
        <v>10</v>
      </c>
      <c r="B13" s="55"/>
      <c r="C13" s="24" t="s">
        <v>23</v>
      </c>
      <c r="D13" s="20" t="s">
        <v>109</v>
      </c>
      <c r="E13" s="21"/>
    </row>
    <row r="14" spans="1:256" ht="81">
      <c r="A14" s="18">
        <v>11</v>
      </c>
      <c r="B14" s="55"/>
      <c r="C14" s="24" t="s">
        <v>26</v>
      </c>
      <c r="D14" s="20" t="s">
        <v>110</v>
      </c>
      <c r="E14" s="21"/>
    </row>
    <row r="15" spans="1:256" ht="67.5">
      <c r="A15" s="18">
        <v>12</v>
      </c>
      <c r="B15" s="50" t="s">
        <v>27</v>
      </c>
      <c r="C15" s="23" t="s">
        <v>29</v>
      </c>
      <c r="D15" s="20" t="s">
        <v>111</v>
      </c>
      <c r="E15" s="21"/>
    </row>
    <row r="16" spans="1:256" ht="67.5">
      <c r="A16" s="18">
        <v>13</v>
      </c>
      <c r="B16" s="52"/>
      <c r="C16" s="22" t="s">
        <v>30</v>
      </c>
      <c r="D16" s="20" t="s">
        <v>112</v>
      </c>
      <c r="E16" s="21"/>
    </row>
    <row r="17" spans="1:5" ht="81">
      <c r="A17" s="18">
        <v>14</v>
      </c>
      <c r="B17" s="18" t="s">
        <v>31</v>
      </c>
      <c r="C17" s="23" t="s">
        <v>33</v>
      </c>
      <c r="D17" s="20" t="s">
        <v>113</v>
      </c>
      <c r="E17" s="21"/>
    </row>
    <row r="18" spans="1:5" ht="67.5">
      <c r="A18" s="18">
        <v>15</v>
      </c>
      <c r="B18" s="50" t="s">
        <v>34</v>
      </c>
      <c r="C18" s="22" t="s">
        <v>38</v>
      </c>
      <c r="D18" s="20" t="s">
        <v>114</v>
      </c>
      <c r="E18" s="21"/>
    </row>
    <row r="19" spans="1:5" ht="108">
      <c r="A19" s="18">
        <v>16</v>
      </c>
      <c r="B19" s="51"/>
      <c r="C19" s="19" t="s">
        <v>39</v>
      </c>
      <c r="D19" s="20" t="s">
        <v>115</v>
      </c>
      <c r="E19" s="21"/>
    </row>
    <row r="20" spans="1:5" ht="81">
      <c r="A20" s="18">
        <v>17</v>
      </c>
      <c r="B20" s="51"/>
      <c r="C20" s="22" t="s">
        <v>36</v>
      </c>
      <c r="D20" s="20" t="s">
        <v>116</v>
      </c>
      <c r="E20" s="21"/>
    </row>
    <row r="21" spans="1:5" ht="121.5">
      <c r="A21" s="18">
        <v>18</v>
      </c>
      <c r="B21" s="52"/>
      <c r="C21" s="19" t="s">
        <v>37</v>
      </c>
      <c r="D21" s="20" t="s">
        <v>117</v>
      </c>
      <c r="E21" s="21"/>
    </row>
    <row r="22" spans="1:5" ht="81">
      <c r="A22" s="18">
        <v>19</v>
      </c>
      <c r="B22" s="18" t="s">
        <v>40</v>
      </c>
      <c r="C22" s="23" t="s">
        <v>42</v>
      </c>
      <c r="D22" s="20" t="s">
        <v>118</v>
      </c>
      <c r="E22" s="21"/>
    </row>
    <row r="23" spans="1:5" ht="94.5">
      <c r="A23" s="18">
        <v>20</v>
      </c>
      <c r="B23" s="50" t="s">
        <v>50</v>
      </c>
      <c r="C23" s="23" t="s">
        <v>56</v>
      </c>
      <c r="D23" s="20" t="s">
        <v>119</v>
      </c>
      <c r="E23" s="21"/>
    </row>
    <row r="24" spans="1:5" ht="67.5">
      <c r="A24" s="18">
        <v>21</v>
      </c>
      <c r="B24" s="51"/>
      <c r="C24" s="23" t="s">
        <v>54</v>
      </c>
      <c r="D24" s="20" t="s">
        <v>120</v>
      </c>
      <c r="E24" s="21"/>
    </row>
    <row r="25" spans="1:5" ht="67.5">
      <c r="A25" s="18">
        <v>22</v>
      </c>
      <c r="B25" s="51"/>
      <c r="C25" s="23" t="s">
        <v>53</v>
      </c>
      <c r="D25" s="20" t="s">
        <v>121</v>
      </c>
      <c r="E25" s="21"/>
    </row>
    <row r="26" spans="1:5" ht="94.5">
      <c r="A26" s="18">
        <v>23</v>
      </c>
      <c r="B26" s="51"/>
      <c r="C26" s="22" t="s">
        <v>55</v>
      </c>
      <c r="D26" s="20" t="s">
        <v>122</v>
      </c>
      <c r="E26" s="21"/>
    </row>
    <row r="27" spans="1:5" ht="67.5">
      <c r="A27" s="18">
        <v>24</v>
      </c>
      <c r="B27" s="52"/>
      <c r="C27" s="22" t="s">
        <v>52</v>
      </c>
      <c r="D27" s="20" t="s">
        <v>123</v>
      </c>
      <c r="E27" s="21"/>
    </row>
    <row r="28" spans="1:5" ht="81">
      <c r="A28" s="18">
        <v>25</v>
      </c>
      <c r="B28" s="50" t="s">
        <v>43</v>
      </c>
      <c r="C28" s="23" t="s">
        <v>49</v>
      </c>
      <c r="D28" s="20" t="s">
        <v>124</v>
      </c>
      <c r="E28" s="21"/>
    </row>
    <row r="29" spans="1:5" ht="81">
      <c r="A29" s="18">
        <v>26</v>
      </c>
      <c r="B29" s="51"/>
      <c r="C29" s="23" t="s">
        <v>45</v>
      </c>
      <c r="D29" s="20" t="s">
        <v>125</v>
      </c>
      <c r="E29" s="21"/>
    </row>
    <row r="30" spans="1:5" ht="81">
      <c r="A30" s="18">
        <v>27</v>
      </c>
      <c r="B30" s="51"/>
      <c r="C30" s="23" t="s">
        <v>46</v>
      </c>
      <c r="D30" s="20" t="s">
        <v>126</v>
      </c>
      <c r="E30" s="21"/>
    </row>
    <row r="31" spans="1:5" ht="81">
      <c r="A31" s="18">
        <v>28</v>
      </c>
      <c r="B31" s="51"/>
      <c r="C31" s="23" t="s">
        <v>47</v>
      </c>
      <c r="D31" s="20" t="s">
        <v>127</v>
      </c>
      <c r="E31" s="21"/>
    </row>
    <row r="32" spans="1:5" ht="81">
      <c r="A32" s="18">
        <v>29</v>
      </c>
      <c r="B32" s="52"/>
      <c r="C32" s="23" t="s">
        <v>48</v>
      </c>
      <c r="D32" s="20" t="s">
        <v>128</v>
      </c>
      <c r="E32" s="21"/>
    </row>
    <row r="33" spans="1:5" ht="81">
      <c r="A33" s="18">
        <v>30</v>
      </c>
      <c r="B33" s="50" t="s">
        <v>57</v>
      </c>
      <c r="C33" s="22" t="s">
        <v>60</v>
      </c>
      <c r="D33" s="20" t="s">
        <v>129</v>
      </c>
      <c r="E33" s="21"/>
    </row>
    <row r="34" spans="1:5" ht="81">
      <c r="A34" s="18">
        <v>31</v>
      </c>
      <c r="B34" s="51"/>
      <c r="C34" s="22" t="s">
        <v>59</v>
      </c>
      <c r="D34" s="20" t="s">
        <v>130</v>
      </c>
      <c r="E34" s="21"/>
    </row>
    <row r="35" spans="1:5" ht="81">
      <c r="A35" s="18">
        <v>32</v>
      </c>
      <c r="B35" s="52"/>
      <c r="C35" s="22" t="s">
        <v>61</v>
      </c>
      <c r="D35" s="20" t="s">
        <v>131</v>
      </c>
      <c r="E35" s="21"/>
    </row>
    <row r="36" spans="1:5" ht="67.5">
      <c r="A36" s="18">
        <v>33</v>
      </c>
      <c r="B36" s="50" t="s">
        <v>62</v>
      </c>
      <c r="C36" s="23" t="s">
        <v>74</v>
      </c>
      <c r="D36" s="20" t="s">
        <v>132</v>
      </c>
      <c r="E36" s="21"/>
    </row>
    <row r="37" spans="1:5" ht="67.5">
      <c r="A37" s="18">
        <v>34</v>
      </c>
      <c r="B37" s="51"/>
      <c r="C37" s="24" t="s">
        <v>65</v>
      </c>
      <c r="D37" s="20" t="s">
        <v>133</v>
      </c>
      <c r="E37" s="21"/>
    </row>
    <row r="38" spans="1:5" ht="67.5">
      <c r="A38" s="18">
        <v>35</v>
      </c>
      <c r="B38" s="51"/>
      <c r="C38" s="23" t="s">
        <v>66</v>
      </c>
      <c r="D38" s="20" t="s">
        <v>134</v>
      </c>
      <c r="E38" s="21"/>
    </row>
    <row r="39" spans="1:5" ht="67.5">
      <c r="A39" s="18">
        <v>36</v>
      </c>
      <c r="B39" s="51"/>
      <c r="C39" s="23" t="s">
        <v>67</v>
      </c>
      <c r="D39" s="20" t="s">
        <v>135</v>
      </c>
      <c r="E39" s="21"/>
    </row>
    <row r="40" spans="1:5" ht="94.5">
      <c r="A40" s="18">
        <v>37</v>
      </c>
      <c r="B40" s="51"/>
      <c r="C40" s="24" t="s">
        <v>69</v>
      </c>
      <c r="D40" s="20" t="s">
        <v>136</v>
      </c>
      <c r="E40" s="21"/>
    </row>
    <row r="41" spans="1:5" ht="67.5">
      <c r="A41" s="18">
        <v>38</v>
      </c>
      <c r="B41" s="51"/>
      <c r="C41" s="23" t="s">
        <v>70</v>
      </c>
      <c r="D41" s="20" t="s">
        <v>137</v>
      </c>
      <c r="E41" s="21"/>
    </row>
    <row r="42" spans="1:5" ht="81">
      <c r="A42" s="18">
        <v>39</v>
      </c>
      <c r="B42" s="51"/>
      <c r="C42" s="22" t="s">
        <v>71</v>
      </c>
      <c r="D42" s="20" t="s">
        <v>138</v>
      </c>
      <c r="E42" s="21"/>
    </row>
    <row r="43" spans="1:5" ht="67.5">
      <c r="A43" s="18">
        <v>40</v>
      </c>
      <c r="B43" s="51"/>
      <c r="C43" s="22" t="s">
        <v>64</v>
      </c>
      <c r="D43" s="20" t="s">
        <v>139</v>
      </c>
      <c r="E43" s="21"/>
    </row>
    <row r="44" spans="1:5" ht="81">
      <c r="A44" s="18">
        <v>41</v>
      </c>
      <c r="B44" s="51"/>
      <c r="C44" s="23" t="s">
        <v>75</v>
      </c>
      <c r="D44" s="20" t="s">
        <v>140</v>
      </c>
      <c r="E44" s="21"/>
    </row>
    <row r="45" spans="1:5" ht="81">
      <c r="A45" s="18">
        <v>42</v>
      </c>
      <c r="B45" s="51"/>
      <c r="C45" s="23" t="s">
        <v>76</v>
      </c>
      <c r="D45" s="20" t="s">
        <v>141</v>
      </c>
      <c r="E45" s="21"/>
    </row>
    <row r="46" spans="1:5" ht="67.5">
      <c r="A46" s="18">
        <v>43</v>
      </c>
      <c r="B46" s="51"/>
      <c r="C46" s="19" t="s">
        <v>68</v>
      </c>
      <c r="D46" s="20" t="s">
        <v>142</v>
      </c>
      <c r="E46" s="21"/>
    </row>
    <row r="47" spans="1:5" ht="94.5">
      <c r="A47" s="18">
        <v>44</v>
      </c>
      <c r="B47" s="51"/>
      <c r="C47" s="23" t="s">
        <v>72</v>
      </c>
      <c r="D47" s="20" t="s">
        <v>143</v>
      </c>
      <c r="E47" s="21"/>
    </row>
    <row r="48" spans="1:5" ht="67.5">
      <c r="A48" s="18">
        <v>45</v>
      </c>
      <c r="B48" s="52"/>
      <c r="C48" s="23" t="s">
        <v>73</v>
      </c>
      <c r="D48" s="20" t="s">
        <v>144</v>
      </c>
      <c r="E48" s="21"/>
    </row>
    <row r="49" spans="1:5" ht="81">
      <c r="A49" s="18">
        <v>46</v>
      </c>
      <c r="B49" s="50" t="s">
        <v>145</v>
      </c>
      <c r="C49" s="22" t="s">
        <v>79</v>
      </c>
      <c r="D49" s="20" t="s">
        <v>146</v>
      </c>
      <c r="E49" s="21"/>
    </row>
    <row r="50" spans="1:5" ht="67.5">
      <c r="A50" s="18">
        <v>47</v>
      </c>
      <c r="B50" s="51"/>
      <c r="C50" s="23" t="s">
        <v>80</v>
      </c>
      <c r="D50" s="20" t="s">
        <v>147</v>
      </c>
      <c r="E50" s="21"/>
    </row>
    <row r="51" spans="1:5" ht="81">
      <c r="A51" s="18">
        <v>48</v>
      </c>
      <c r="B51" s="51"/>
      <c r="C51" s="23" t="s">
        <v>81</v>
      </c>
      <c r="D51" s="20" t="s">
        <v>148</v>
      </c>
      <c r="E51" s="21"/>
    </row>
    <row r="52" spans="1:5" ht="67.5">
      <c r="A52" s="18">
        <v>49</v>
      </c>
      <c r="B52" s="51"/>
      <c r="C52" s="22" t="s">
        <v>82</v>
      </c>
      <c r="D52" s="20" t="s">
        <v>149</v>
      </c>
      <c r="E52" s="21"/>
    </row>
    <row r="53" spans="1:5" ht="81">
      <c r="A53" s="18">
        <v>50</v>
      </c>
      <c r="B53" s="51"/>
      <c r="C53" s="22" t="s">
        <v>83</v>
      </c>
      <c r="D53" s="20" t="s">
        <v>150</v>
      </c>
      <c r="E53" s="21"/>
    </row>
    <row r="54" spans="1:5" ht="67.5">
      <c r="A54" s="18">
        <v>51</v>
      </c>
      <c r="B54" s="51"/>
      <c r="C54" s="23" t="s">
        <v>84</v>
      </c>
      <c r="D54" s="20" t="s">
        <v>151</v>
      </c>
      <c r="E54" s="21"/>
    </row>
    <row r="55" spans="1:5" ht="67.5">
      <c r="A55" s="18">
        <v>52</v>
      </c>
      <c r="B55" s="51"/>
      <c r="C55" s="23" t="s">
        <v>85</v>
      </c>
      <c r="D55" s="20" t="s">
        <v>152</v>
      </c>
      <c r="E55" s="21"/>
    </row>
    <row r="56" spans="1:5" ht="81">
      <c r="A56" s="18">
        <v>53</v>
      </c>
      <c r="B56" s="52"/>
      <c r="C56" s="23" t="s">
        <v>86</v>
      </c>
      <c r="D56" s="20" t="s">
        <v>153</v>
      </c>
      <c r="E56" s="21"/>
    </row>
  </sheetData>
  <mergeCells count="11">
    <mergeCell ref="B18:B21"/>
    <mergeCell ref="A1:E1"/>
    <mergeCell ref="A2:E2"/>
    <mergeCell ref="B4:B5"/>
    <mergeCell ref="B7:B14"/>
    <mergeCell ref="B15:B16"/>
    <mergeCell ref="B23:B27"/>
    <mergeCell ref="B28:B32"/>
    <mergeCell ref="B33:B35"/>
    <mergeCell ref="B36:B48"/>
    <mergeCell ref="B49:B56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陈琳姿 null</cp:lastModifiedBy>
  <dcterms:created xsi:type="dcterms:W3CDTF">2006-09-16T00:00:00Z</dcterms:created>
  <dcterms:modified xsi:type="dcterms:W3CDTF">2023-05-25T02:19:13Z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DFA7315B9BC6497AB19F7BB318570A70</vt:lpwstr>
  </property>
  <property fmtid="{D5CDD505-2E9C-101B-9397-08002B2CF9AE}" pid="3" name="KSOProductBuildVer">
    <vt:lpwstr>2052-11.1.0.11691</vt:lpwstr>
  </property>
</Properties>
</file>