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 firstSheet="10" activeTab="10"/>
  </bookViews>
  <sheets>
    <sheet name="审核表" sheetId="1" state="hidden" r:id="rId1"/>
    <sheet name="补偿资金测算表（7.1）" sheetId="9" state="hidden" r:id="rId2"/>
    <sheet name="Sheet3" sheetId="12" state="hidden" r:id="rId3"/>
    <sheet name="优先补偿金额分类明细表" sheetId="2" state="hidden" r:id="rId4"/>
    <sheet name="不符合分类明细表" sheetId="4" state="hidden" r:id="rId5"/>
    <sheet name="“其他”类不符合说明" sheetId="8" state="hidden" r:id="rId6"/>
    <sheet name="符合申报条件需补充材料明细" sheetId="5" state="hidden" r:id="rId7"/>
    <sheet name="符合申报条件需补充材料明细 (6.28)" sheetId="10" state="hidden" r:id="rId8"/>
    <sheet name="Sheet1 (原表)" sheetId="3" state="hidden" r:id="rId9"/>
    <sheet name="Sheet2" sheetId="6" state="hidden" r:id="rId10"/>
    <sheet name="2021年度小微企业信贷风险补偿资金拟安排表" sheetId="17" r:id="rId11"/>
  </sheets>
  <definedNames>
    <definedName name="_xlnm.Print_Area" localSheetId="10">'2021年度小微企业信贷风险补偿资金拟安排表'!$A$1:$M$51</definedName>
    <definedName name="_xlnm.Print_Area" localSheetId="1">'补偿资金测算表（7.1）'!$A$1:$AA$46</definedName>
    <definedName name="_xlnm.Print_Titles" localSheetId="10">'2021年度小微企业信贷风险补偿资金拟安排表'!$1:$3</definedName>
  </definedNames>
  <calcPr calcId="145621"/>
</workbook>
</file>

<file path=xl/calcChain.xml><?xml version="1.0" encoding="utf-8"?>
<calcChain xmlns="http://schemas.openxmlformats.org/spreadsheetml/2006/main">
  <c r="E37" i="17" l="1"/>
  <c r="E12" i="17"/>
  <c r="F44" i="3"/>
  <c r="D44" i="3"/>
  <c r="F43" i="3"/>
  <c r="E43" i="3"/>
  <c r="D43" i="3"/>
  <c r="H42" i="3"/>
  <c r="H41" i="3"/>
  <c r="G40" i="3"/>
  <c r="I40" i="3" s="1"/>
  <c r="J40" i="3" s="1"/>
  <c r="I39" i="3"/>
  <c r="J39" i="3" s="1"/>
  <c r="G39" i="3"/>
  <c r="H38" i="3"/>
  <c r="I37" i="3"/>
  <c r="J37" i="3" s="1"/>
  <c r="G37" i="3"/>
  <c r="G36" i="3"/>
  <c r="I35" i="3"/>
  <c r="J35" i="3" s="1"/>
  <c r="G35" i="3"/>
  <c r="G34" i="3"/>
  <c r="I34" i="3" s="1"/>
  <c r="J34" i="3" s="1"/>
  <c r="G33" i="3"/>
  <c r="G32" i="3"/>
  <c r="I32" i="3" s="1"/>
  <c r="J32" i="3" s="1"/>
  <c r="H31" i="3"/>
  <c r="H30" i="3"/>
  <c r="H29" i="3"/>
  <c r="G28" i="3"/>
  <c r="I28" i="3" s="1"/>
  <c r="J28" i="3" s="1"/>
  <c r="I27" i="3"/>
  <c r="J27" i="3" s="1"/>
  <c r="G27" i="3"/>
  <c r="G26" i="3"/>
  <c r="I26" i="3" s="1"/>
  <c r="J26" i="3" s="1"/>
  <c r="I25" i="3"/>
  <c r="J25" i="3" s="1"/>
  <c r="G25" i="3"/>
  <c r="G24" i="3"/>
  <c r="I24" i="3" s="1"/>
  <c r="J24" i="3" s="1"/>
  <c r="I23" i="3"/>
  <c r="J23" i="3" s="1"/>
  <c r="G23" i="3"/>
  <c r="H22" i="3"/>
  <c r="I21" i="3"/>
  <c r="J21" i="3" s="1"/>
  <c r="G21" i="3"/>
  <c r="H20" i="3"/>
  <c r="I19" i="3"/>
  <c r="J19" i="3" s="1"/>
  <c r="G19" i="3"/>
  <c r="H18" i="3"/>
  <c r="I17" i="3"/>
  <c r="J17" i="3" s="1"/>
  <c r="G17" i="3"/>
  <c r="G16" i="3"/>
  <c r="G15" i="3"/>
  <c r="H14" i="3"/>
  <c r="G13" i="3"/>
  <c r="F12" i="3"/>
  <c r="E12" i="3"/>
  <c r="D12" i="3"/>
  <c r="G11" i="3"/>
  <c r="G10" i="3"/>
  <c r="G9" i="3"/>
  <c r="G12" i="3" s="1"/>
  <c r="H8" i="3"/>
  <c r="H7" i="3"/>
  <c r="H12" i="3" s="1"/>
  <c r="H6" i="3"/>
  <c r="F6" i="3"/>
  <c r="E6" i="3"/>
  <c r="D6" i="3"/>
  <c r="G5" i="3"/>
  <c r="G6" i="3" s="1"/>
  <c r="G4" i="3"/>
  <c r="H4" i="10"/>
  <c r="H4" i="5"/>
  <c r="Q43" i="4"/>
  <c r="Q44" i="4" s="1"/>
  <c r="M43" i="4"/>
  <c r="M44" i="4" s="1"/>
  <c r="L43" i="4"/>
  <c r="K43" i="4"/>
  <c r="K44" i="4" s="1"/>
  <c r="J43" i="4"/>
  <c r="J44" i="4" s="1"/>
  <c r="I43" i="4"/>
  <c r="I44" i="4" s="1"/>
  <c r="H43" i="4"/>
  <c r="G43" i="4"/>
  <c r="G44" i="4" s="1"/>
  <c r="F43" i="4"/>
  <c r="E43" i="4"/>
  <c r="E44" i="4" s="1"/>
  <c r="N42" i="4"/>
  <c r="N41" i="4"/>
  <c r="P40" i="4"/>
  <c r="N40" i="4"/>
  <c r="P39" i="4"/>
  <c r="N39" i="4"/>
  <c r="P38" i="4"/>
  <c r="N38" i="4"/>
  <c r="P37" i="4"/>
  <c r="N37" i="4"/>
  <c r="P36" i="4"/>
  <c r="N36" i="4"/>
  <c r="P35" i="4"/>
  <c r="N35" i="4"/>
  <c r="P34" i="4"/>
  <c r="N34" i="4"/>
  <c r="P33" i="4"/>
  <c r="N33" i="4"/>
  <c r="P32" i="4"/>
  <c r="N32" i="4"/>
  <c r="P31" i="4"/>
  <c r="N31" i="4"/>
  <c r="P30" i="4"/>
  <c r="N30" i="4"/>
  <c r="N29" i="4"/>
  <c r="N28" i="4"/>
  <c r="P28" i="4" s="1"/>
  <c r="N27" i="4"/>
  <c r="P27" i="4" s="1"/>
  <c r="N26" i="4"/>
  <c r="P26" i="4" s="1"/>
  <c r="N25" i="4"/>
  <c r="P25" i="4" s="1"/>
  <c r="N24" i="4"/>
  <c r="P24" i="4" s="1"/>
  <c r="N23" i="4"/>
  <c r="P23" i="4" s="1"/>
  <c r="N22" i="4"/>
  <c r="P22" i="4" s="1"/>
  <c r="N21" i="4"/>
  <c r="P21" i="4" s="1"/>
  <c r="N20" i="4"/>
  <c r="P20" i="4" s="1"/>
  <c r="N19" i="4"/>
  <c r="P19" i="4" s="1"/>
  <c r="N18" i="4"/>
  <c r="P18" i="4" s="1"/>
  <c r="N17" i="4"/>
  <c r="P17" i="4" s="1"/>
  <c r="N16" i="4"/>
  <c r="P16" i="4" s="1"/>
  <c r="N15" i="4"/>
  <c r="P15" i="4" s="1"/>
  <c r="N14" i="4"/>
  <c r="P13" i="4"/>
  <c r="N13" i="4"/>
  <c r="Q12" i="4"/>
  <c r="N12" i="4"/>
  <c r="P12" i="4" s="1"/>
  <c r="M12" i="4"/>
  <c r="L12" i="4"/>
  <c r="L44" i="4" s="1"/>
  <c r="K12" i="4"/>
  <c r="J12" i="4"/>
  <c r="I12" i="4"/>
  <c r="H12" i="4"/>
  <c r="H44" i="4" s="1"/>
  <c r="G12" i="4"/>
  <c r="F12" i="4"/>
  <c r="F44" i="4" s="1"/>
  <c r="E12" i="4"/>
  <c r="P11" i="4"/>
  <c r="N11" i="4"/>
  <c r="P10" i="4"/>
  <c r="N10" i="4"/>
  <c r="P9" i="4"/>
  <c r="N9" i="4"/>
  <c r="P8" i="4"/>
  <c r="N8" i="4"/>
  <c r="P7" i="4"/>
  <c r="N7" i="4"/>
  <c r="Q6" i="4"/>
  <c r="N6" i="4"/>
  <c r="P6" i="4" s="1"/>
  <c r="M6" i="4"/>
  <c r="L6" i="4"/>
  <c r="K6" i="4"/>
  <c r="J6" i="4"/>
  <c r="I6" i="4"/>
  <c r="H6" i="4"/>
  <c r="G6" i="4"/>
  <c r="F6" i="4"/>
  <c r="E6" i="4"/>
  <c r="P5" i="4"/>
  <c r="N5" i="4"/>
  <c r="P4" i="4"/>
  <c r="N4" i="4"/>
  <c r="I44" i="2"/>
  <c r="E44" i="2"/>
  <c r="J43" i="2"/>
  <c r="I43" i="2"/>
  <c r="H43" i="2"/>
  <c r="G43" i="2"/>
  <c r="F43" i="2"/>
  <c r="E43" i="2"/>
  <c r="K43" i="2" s="1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J12" i="2"/>
  <c r="I12" i="2"/>
  <c r="H12" i="2"/>
  <c r="G12" i="2"/>
  <c r="G44" i="2" s="1"/>
  <c r="E12" i="2"/>
  <c r="K11" i="2"/>
  <c r="K10" i="2"/>
  <c r="F9" i="2"/>
  <c r="K8" i="2"/>
  <c r="K7" i="2"/>
  <c r="J6" i="2"/>
  <c r="I6" i="2"/>
  <c r="H6" i="2"/>
  <c r="G6" i="2"/>
  <c r="F6" i="2"/>
  <c r="K6" i="2" s="1"/>
  <c r="E6" i="2"/>
  <c r="K5" i="2"/>
  <c r="K4" i="2"/>
  <c r="H43" i="12"/>
  <c r="J42" i="12"/>
  <c r="H42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M47" i="9"/>
  <c r="L46" i="9"/>
  <c r="H46" i="9"/>
  <c r="M46" i="9" s="1"/>
  <c r="F46" i="9"/>
  <c r="X45" i="9"/>
  <c r="W45" i="9"/>
  <c r="V45" i="9"/>
  <c r="U45" i="9"/>
  <c r="T45" i="9"/>
  <c r="M45" i="9"/>
  <c r="Z44" i="9"/>
  <c r="AA44" i="9" s="1"/>
  <c r="Y44" i="9"/>
  <c r="T44" i="9"/>
  <c r="S44" i="9"/>
  <c r="R44" i="9"/>
  <c r="M44" i="9"/>
  <c r="Y43" i="9"/>
  <c r="Z43" i="9" s="1"/>
  <c r="AA43" i="9" s="1"/>
  <c r="T43" i="9"/>
  <c r="S43" i="9"/>
  <c r="R43" i="9"/>
  <c r="M43" i="9"/>
  <c r="Z42" i="9"/>
  <c r="AA42" i="9" s="1"/>
  <c r="Y42" i="9"/>
  <c r="T42" i="9"/>
  <c r="S42" i="9"/>
  <c r="R42" i="9"/>
  <c r="M42" i="9"/>
  <c r="Y41" i="9"/>
  <c r="Z41" i="9" s="1"/>
  <c r="AA41" i="9" s="1"/>
  <c r="T41" i="9"/>
  <c r="S41" i="9"/>
  <c r="R41" i="9"/>
  <c r="M41" i="9"/>
  <c r="Z40" i="9"/>
  <c r="AA40" i="9" s="1"/>
  <c r="Y40" i="9"/>
  <c r="T40" i="9"/>
  <c r="S40" i="9"/>
  <c r="Q40" i="9"/>
  <c r="M40" i="9"/>
  <c r="Y39" i="9"/>
  <c r="Z39" i="9" s="1"/>
  <c r="AA39" i="9" s="1"/>
  <c r="T39" i="9"/>
  <c r="S39" i="9"/>
  <c r="Q39" i="9"/>
  <c r="M39" i="9"/>
  <c r="Z38" i="9"/>
  <c r="AA38" i="9" s="1"/>
  <c r="Y38" i="9"/>
  <c r="T38" i="9"/>
  <c r="S38" i="9"/>
  <c r="Q38" i="9"/>
  <c r="M38" i="9"/>
  <c r="Y37" i="9"/>
  <c r="Z37" i="9" s="1"/>
  <c r="AA37" i="9" s="1"/>
  <c r="T37" i="9"/>
  <c r="S37" i="9"/>
  <c r="R37" i="9"/>
  <c r="M37" i="9"/>
  <c r="Z36" i="9"/>
  <c r="AA36" i="9" s="1"/>
  <c r="Y36" i="9"/>
  <c r="T36" i="9"/>
  <c r="S36" i="9"/>
  <c r="R36" i="9"/>
  <c r="M36" i="9"/>
  <c r="Y35" i="9"/>
  <c r="Z35" i="9" s="1"/>
  <c r="AA35" i="9" s="1"/>
  <c r="T35" i="9"/>
  <c r="S35" i="9"/>
  <c r="Q35" i="9"/>
  <c r="M35" i="9"/>
  <c r="Z34" i="9"/>
  <c r="AA34" i="9" s="1"/>
  <c r="Y34" i="9"/>
  <c r="T34" i="9"/>
  <c r="S34" i="9"/>
  <c r="Q34" i="9"/>
  <c r="M34" i="9"/>
  <c r="Y33" i="9"/>
  <c r="Z33" i="9" s="1"/>
  <c r="AA33" i="9" s="1"/>
  <c r="T33" i="9"/>
  <c r="S33" i="9"/>
  <c r="R33" i="9"/>
  <c r="M33" i="9"/>
  <c r="Z32" i="9"/>
  <c r="AA32" i="9" s="1"/>
  <c r="Y32" i="9"/>
  <c r="T32" i="9"/>
  <c r="S32" i="9"/>
  <c r="Q32" i="9"/>
  <c r="M32" i="9"/>
  <c r="Y31" i="9"/>
  <c r="Z31" i="9" s="1"/>
  <c r="AA31" i="9" s="1"/>
  <c r="T31" i="9"/>
  <c r="S31" i="9"/>
  <c r="Q31" i="9"/>
  <c r="M31" i="9"/>
  <c r="Z30" i="9"/>
  <c r="AA30" i="9" s="1"/>
  <c r="Y30" i="9"/>
  <c r="T30" i="9"/>
  <c r="S30" i="9"/>
  <c r="R30" i="9"/>
  <c r="M30" i="9"/>
  <c r="Y29" i="9"/>
  <c r="Z29" i="9" s="1"/>
  <c r="AA29" i="9" s="1"/>
  <c r="T29" i="9"/>
  <c r="S29" i="9"/>
  <c r="R29" i="9"/>
  <c r="M29" i="9"/>
  <c r="Z28" i="9"/>
  <c r="AA28" i="9" s="1"/>
  <c r="Y28" i="9"/>
  <c r="T28" i="9"/>
  <c r="S28" i="9"/>
  <c r="R28" i="9"/>
  <c r="M28" i="9"/>
  <c r="Y27" i="9"/>
  <c r="Z27" i="9" s="1"/>
  <c r="AA27" i="9" s="1"/>
  <c r="T27" i="9"/>
  <c r="S27" i="9"/>
  <c r="Q27" i="9"/>
  <c r="M27" i="9"/>
  <c r="Z26" i="9"/>
  <c r="AA26" i="9" s="1"/>
  <c r="Y26" i="9"/>
  <c r="T26" i="9"/>
  <c r="S26" i="9"/>
  <c r="R26" i="9"/>
  <c r="R45" i="9" s="1"/>
  <c r="M26" i="9"/>
  <c r="Y25" i="9"/>
  <c r="Z25" i="9" s="1"/>
  <c r="AA25" i="9" s="1"/>
  <c r="T25" i="9"/>
  <c r="S25" i="9"/>
  <c r="Q25" i="9"/>
  <c r="M25" i="9"/>
  <c r="Z24" i="9"/>
  <c r="AA24" i="9" s="1"/>
  <c r="Y24" i="9"/>
  <c r="T24" i="9"/>
  <c r="S24" i="9"/>
  <c r="Q24" i="9"/>
  <c r="M24" i="9"/>
  <c r="Y23" i="9"/>
  <c r="Z23" i="9" s="1"/>
  <c r="AA23" i="9" s="1"/>
  <c r="T23" i="9"/>
  <c r="S23" i="9"/>
  <c r="R23" i="9"/>
  <c r="M23" i="9"/>
  <c r="Z22" i="9"/>
  <c r="AA22" i="9" s="1"/>
  <c r="Y22" i="9"/>
  <c r="T22" i="9"/>
  <c r="S22" i="9"/>
  <c r="Q22" i="9"/>
  <c r="M22" i="9"/>
  <c r="Y21" i="9"/>
  <c r="Z21" i="9" s="1"/>
  <c r="AA21" i="9" s="1"/>
  <c r="T21" i="9"/>
  <c r="S21" i="9"/>
  <c r="R21" i="9"/>
  <c r="M21" i="9"/>
  <c r="Z20" i="9"/>
  <c r="AA20" i="9" s="1"/>
  <c r="Y20" i="9"/>
  <c r="T20" i="9"/>
  <c r="S20" i="9"/>
  <c r="Q20" i="9"/>
  <c r="M20" i="9"/>
  <c r="Y19" i="9"/>
  <c r="Z19" i="9" s="1"/>
  <c r="AA19" i="9" s="1"/>
  <c r="T19" i="9"/>
  <c r="S19" i="9"/>
  <c r="R19" i="9"/>
  <c r="M19" i="9"/>
  <c r="Z18" i="9"/>
  <c r="AA18" i="9" s="1"/>
  <c r="Y18" i="9"/>
  <c r="T18" i="9"/>
  <c r="S18" i="9"/>
  <c r="Q18" i="9"/>
  <c r="M18" i="9"/>
  <c r="Y17" i="9"/>
  <c r="Z17" i="9" s="1"/>
  <c r="AA17" i="9" s="1"/>
  <c r="T17" i="9"/>
  <c r="S17" i="9"/>
  <c r="Q17" i="9"/>
  <c r="M17" i="9"/>
  <c r="Z16" i="9"/>
  <c r="AA16" i="9" s="1"/>
  <c r="Y16" i="9"/>
  <c r="T16" i="9"/>
  <c r="S16" i="9"/>
  <c r="Q16" i="9"/>
  <c r="Q45" i="9" s="1"/>
  <c r="M16" i="9"/>
  <c r="Y15" i="9"/>
  <c r="T15" i="9"/>
  <c r="S15" i="9"/>
  <c r="S45" i="9" s="1"/>
  <c r="R15" i="9"/>
  <c r="M15" i="9"/>
  <c r="W14" i="9"/>
  <c r="V14" i="9"/>
  <c r="AA14" i="9" s="1"/>
  <c r="U14" i="9"/>
  <c r="T14" i="9" s="1"/>
  <c r="M14" i="9"/>
  <c r="AA13" i="9"/>
  <c r="Y13" i="9"/>
  <c r="Z13" i="9" s="1"/>
  <c r="T13" i="9"/>
  <c r="S13" i="9"/>
  <c r="R13" i="9"/>
  <c r="M13" i="9"/>
  <c r="Z12" i="9"/>
  <c r="AA12" i="9" s="1"/>
  <c r="Y12" i="9"/>
  <c r="T12" i="9"/>
  <c r="S12" i="9"/>
  <c r="Q12" i="9"/>
  <c r="Q14" i="9" s="1"/>
  <c r="M12" i="9"/>
  <c r="AA11" i="9"/>
  <c r="Y11" i="9"/>
  <c r="Z11" i="9" s="1"/>
  <c r="X11" i="9"/>
  <c r="X14" i="9" s="1"/>
  <c r="T11" i="9"/>
  <c r="S11" i="9"/>
  <c r="Q11" i="9"/>
  <c r="M11" i="9"/>
  <c r="Y10" i="9"/>
  <c r="Z10" i="9" s="1"/>
  <c r="AA10" i="9" s="1"/>
  <c r="T10" i="9"/>
  <c r="S10" i="9"/>
  <c r="S14" i="9" s="1"/>
  <c r="R10" i="9"/>
  <c r="M10" i="9"/>
  <c r="Z9" i="9"/>
  <c r="AA9" i="9" s="1"/>
  <c r="Y9" i="9"/>
  <c r="T9" i="9"/>
  <c r="S9" i="9"/>
  <c r="R9" i="9"/>
  <c r="R14" i="9" s="1"/>
  <c r="M9" i="9"/>
  <c r="AA8" i="9"/>
  <c r="V8" i="9"/>
  <c r="T8" i="9"/>
  <c r="Q8" i="9"/>
  <c r="M8" i="9"/>
  <c r="U7" i="9"/>
  <c r="R7" i="9"/>
  <c r="M7" i="9"/>
  <c r="Y6" i="9"/>
  <c r="Z6" i="9" s="1"/>
  <c r="AA6" i="9" s="1"/>
  <c r="W6" i="9"/>
  <c r="X6" i="9" s="1"/>
  <c r="T6" i="9"/>
  <c r="S6" i="9"/>
  <c r="S7" i="9" s="1"/>
  <c r="S46" i="9" s="1"/>
  <c r="R6" i="9"/>
  <c r="M6" i="9"/>
  <c r="Z5" i="9"/>
  <c r="Y5" i="9"/>
  <c r="X5" i="9"/>
  <c r="X7" i="9" s="1"/>
  <c r="X46" i="9" s="1"/>
  <c r="V5" i="9"/>
  <c r="T5" i="9"/>
  <c r="S5" i="9"/>
  <c r="Q5" i="9"/>
  <c r="Q7" i="9" s="1"/>
  <c r="Q46" i="9" s="1"/>
  <c r="M5" i="9"/>
  <c r="L43" i="1"/>
  <c r="J43" i="1"/>
  <c r="H43" i="1"/>
  <c r="G43" i="1"/>
  <c r="F43" i="1"/>
  <c r="E43" i="1"/>
  <c r="N42" i="1"/>
  <c r="K42" i="1"/>
  <c r="N41" i="1"/>
  <c r="K41" i="1"/>
  <c r="P40" i="1"/>
  <c r="M40" i="1"/>
  <c r="O40" i="1" s="1"/>
  <c r="K40" i="1"/>
  <c r="M39" i="1"/>
  <c r="O39" i="1" s="1"/>
  <c r="P39" i="1" s="1"/>
  <c r="K39" i="1"/>
  <c r="N38" i="1"/>
  <c r="K38" i="1"/>
  <c r="P37" i="1"/>
  <c r="M37" i="1"/>
  <c r="O37" i="1" s="1"/>
  <c r="I37" i="1"/>
  <c r="K37" i="1" s="1"/>
  <c r="M36" i="1"/>
  <c r="K36" i="1"/>
  <c r="O35" i="1"/>
  <c r="P35" i="1" s="1"/>
  <c r="M35" i="1"/>
  <c r="K35" i="1"/>
  <c r="O34" i="1"/>
  <c r="P34" i="1" s="1"/>
  <c r="M34" i="1"/>
  <c r="K34" i="1"/>
  <c r="M33" i="1"/>
  <c r="K33" i="1"/>
  <c r="O32" i="1"/>
  <c r="P32" i="1" s="1"/>
  <c r="M32" i="1"/>
  <c r="K32" i="1"/>
  <c r="N31" i="1"/>
  <c r="K31" i="1"/>
  <c r="N30" i="1"/>
  <c r="K30" i="1"/>
  <c r="N29" i="1"/>
  <c r="K29" i="1"/>
  <c r="O28" i="1"/>
  <c r="P28" i="1" s="1"/>
  <c r="M28" i="1"/>
  <c r="K28" i="1"/>
  <c r="O27" i="1"/>
  <c r="P27" i="1" s="1"/>
  <c r="M27" i="1"/>
  <c r="K27" i="1"/>
  <c r="O26" i="1"/>
  <c r="P26" i="1" s="1"/>
  <c r="M26" i="1"/>
  <c r="K26" i="1"/>
  <c r="O25" i="1"/>
  <c r="P25" i="1" s="1"/>
  <c r="M25" i="1"/>
  <c r="K25" i="1"/>
  <c r="O24" i="1"/>
  <c r="P24" i="1" s="1"/>
  <c r="M24" i="1"/>
  <c r="K24" i="1"/>
  <c r="O23" i="1"/>
  <c r="P23" i="1" s="1"/>
  <c r="M23" i="1"/>
  <c r="K23" i="1"/>
  <c r="N22" i="1"/>
  <c r="K22" i="1"/>
  <c r="O21" i="1"/>
  <c r="P21" i="1" s="1"/>
  <c r="M21" i="1"/>
  <c r="K21" i="1"/>
  <c r="N20" i="1"/>
  <c r="K20" i="1"/>
  <c r="O19" i="1"/>
  <c r="P19" i="1" s="1"/>
  <c r="M19" i="1"/>
  <c r="K19" i="1"/>
  <c r="I19" i="1"/>
  <c r="N18" i="1"/>
  <c r="K18" i="1"/>
  <c r="M17" i="1"/>
  <c r="O17" i="1" s="1"/>
  <c r="P17" i="1" s="1"/>
  <c r="K17" i="1"/>
  <c r="M16" i="1"/>
  <c r="K16" i="1"/>
  <c r="M15" i="1"/>
  <c r="K15" i="1"/>
  <c r="I15" i="1"/>
  <c r="I43" i="1" s="1"/>
  <c r="N14" i="1"/>
  <c r="N43" i="1" s="1"/>
  <c r="K14" i="1"/>
  <c r="M13" i="1"/>
  <c r="K13" i="1"/>
  <c r="L12" i="1"/>
  <c r="J12" i="1"/>
  <c r="I12" i="1"/>
  <c r="H12" i="1"/>
  <c r="K12" i="1" s="1"/>
  <c r="G12" i="1"/>
  <c r="F12" i="1"/>
  <c r="E12" i="1"/>
  <c r="M11" i="1"/>
  <c r="K11" i="1"/>
  <c r="M10" i="1"/>
  <c r="K10" i="1"/>
  <c r="J10" i="1"/>
  <c r="I10" i="1"/>
  <c r="M9" i="1"/>
  <c r="M12" i="1" s="1"/>
  <c r="K9" i="1"/>
  <c r="J9" i="1"/>
  <c r="I9" i="1"/>
  <c r="N8" i="1"/>
  <c r="K8" i="1"/>
  <c r="N7" i="1"/>
  <c r="N12" i="1" s="1"/>
  <c r="K7" i="1"/>
  <c r="N6" i="1"/>
  <c r="N44" i="1" s="1"/>
  <c r="L6" i="1"/>
  <c r="L44" i="1" s="1"/>
  <c r="J6" i="1"/>
  <c r="J44" i="1" s="1"/>
  <c r="I6" i="1"/>
  <c r="H6" i="1"/>
  <c r="K6" i="1" s="1"/>
  <c r="G6" i="1"/>
  <c r="G44" i="1" s="1"/>
  <c r="F6" i="1"/>
  <c r="F44" i="1" s="1"/>
  <c r="E6" i="1"/>
  <c r="E44" i="1" s="1"/>
  <c r="M5" i="1"/>
  <c r="K5" i="1"/>
  <c r="M4" i="1"/>
  <c r="K4" i="1"/>
  <c r="E4" i="17" l="1"/>
  <c r="K12" i="2"/>
  <c r="M43" i="1"/>
  <c r="O15" i="1" s="1"/>
  <c r="O13" i="1"/>
  <c r="P13" i="1" s="1"/>
  <c r="M6" i="1"/>
  <c r="K43" i="1"/>
  <c r="V7" i="9"/>
  <c r="T7" i="9"/>
  <c r="H44" i="1"/>
  <c r="AA5" i="9"/>
  <c r="W7" i="9"/>
  <c r="W46" i="9" s="1"/>
  <c r="Y14" i="9"/>
  <c r="H44" i="2"/>
  <c r="I15" i="3"/>
  <c r="R46" i="9"/>
  <c r="Y7" i="9"/>
  <c r="Y45" i="9"/>
  <c r="Z45" i="9" s="1"/>
  <c r="Z46" i="9" s="1"/>
  <c r="Z15" i="9"/>
  <c r="AA15" i="9" s="1"/>
  <c r="AA45" i="9"/>
  <c r="H43" i="3"/>
  <c r="I44" i="1"/>
  <c r="U46" i="9"/>
  <c r="F12" i="2"/>
  <c r="F44" i="2" s="1"/>
  <c r="K44" i="2" s="1"/>
  <c r="K9" i="2"/>
  <c r="J44" i="2"/>
  <c r="N43" i="4"/>
  <c r="E44" i="3"/>
  <c r="H44" i="3"/>
  <c r="I13" i="3"/>
  <c r="J13" i="3" s="1"/>
  <c r="G43" i="3"/>
  <c r="G44" i="3" s="1"/>
  <c r="I16" i="3" s="1"/>
  <c r="J16" i="3" s="1"/>
  <c r="T46" i="9" l="1"/>
  <c r="V46" i="9"/>
  <c r="AA46" i="9" s="1"/>
  <c r="AA7" i="9"/>
  <c r="P43" i="4"/>
  <c r="N44" i="4"/>
  <c r="P44" i="4" s="1"/>
  <c r="K44" i="1"/>
  <c r="M44" i="1"/>
  <c r="O16" i="1" s="1"/>
  <c r="P16" i="1" s="1"/>
</calcChain>
</file>

<file path=xl/sharedStrings.xml><?xml version="1.0" encoding="utf-8"?>
<sst xmlns="http://schemas.openxmlformats.org/spreadsheetml/2006/main" count="1779" uniqueCount="668">
  <si>
    <t>2021年民营小微风险补偿资金审核情况汇总表</t>
  </si>
  <si>
    <t>单位：笔、万元</t>
  </si>
  <si>
    <t>序号</t>
  </si>
  <si>
    <t>机构编码</t>
  </si>
  <si>
    <t>机构分类</t>
  </si>
  <si>
    <t>机构名</t>
  </si>
  <si>
    <t>申报笔数</t>
  </si>
  <si>
    <t>实际审核笔数</t>
  </si>
  <si>
    <t>符合申报笔数</t>
  </si>
  <si>
    <t>申报金额</t>
  </si>
  <si>
    <t>认定补偿金额</t>
  </si>
  <si>
    <t>符合优先补偿的金额</t>
  </si>
  <si>
    <t xml:space="preserve">申报金额与认定金额之差
</t>
  </si>
  <si>
    <t>测算补偿金额</t>
  </si>
  <si>
    <t xml:space="preserve">申报金额大于测算
补偿金额
</t>
  </si>
  <si>
    <t>申报金额小于补偿测算金额</t>
  </si>
  <si>
    <t>申报金额大于测算补偿金额的在同类机构占比</t>
  </si>
  <si>
    <r>
      <rPr>
        <sz val="12"/>
        <color theme="1"/>
        <rFont val="等线"/>
        <charset val="134"/>
        <scheme val="minor"/>
      </rPr>
      <t>按照2</t>
    </r>
    <r>
      <rPr>
        <sz val="11"/>
        <color theme="1"/>
        <rFont val="等线"/>
        <charset val="134"/>
        <scheme val="minor"/>
      </rPr>
      <t>:4:4比例分配剩余额度</t>
    </r>
  </si>
  <si>
    <t>一类机构</t>
  </si>
  <si>
    <t>建设银行</t>
  </si>
  <si>
    <t>邮政储蓄银行</t>
  </si>
  <si>
    <t>一类机构合计</t>
  </si>
  <si>
    <t>二类机构</t>
  </si>
  <si>
    <t>招商银行</t>
  </si>
  <si>
    <t>北京银行</t>
  </si>
  <si>
    <t>华融湘江银行</t>
  </si>
  <si>
    <t>长沙银行</t>
  </si>
  <si>
    <t>三湘银行</t>
  </si>
  <si>
    <t>二类机构合计</t>
  </si>
  <si>
    <t>三类机构</t>
  </si>
  <si>
    <t>长沙农商行</t>
  </si>
  <si>
    <t>星沙农商行</t>
  </si>
  <si>
    <t>浏阳农商行</t>
  </si>
  <si>
    <t>宁乡农商行</t>
  </si>
  <si>
    <t>衡阳农商行</t>
  </si>
  <si>
    <t>醴陵农商行</t>
  </si>
  <si>
    <t>攸县农商行</t>
  </si>
  <si>
    <t>湘潭农商行</t>
  </si>
  <si>
    <t>邵阳农商行</t>
  </si>
  <si>
    <t>邵东农商行</t>
  </si>
  <si>
    <t>隆回农商行</t>
  </si>
  <si>
    <t>岳阳农商行</t>
  </si>
  <si>
    <t>常德农商行</t>
  </si>
  <si>
    <t>桑植农商行</t>
  </si>
  <si>
    <t>益阳农商行</t>
  </si>
  <si>
    <t>娄底农商行</t>
  </si>
  <si>
    <t>双峰农商行</t>
  </si>
  <si>
    <t>冷水江农商行</t>
  </si>
  <si>
    <t>新化农商行</t>
  </si>
  <si>
    <t>涟源农商行</t>
  </si>
  <si>
    <t>江华农商行</t>
  </si>
  <si>
    <t>道县农商行</t>
  </si>
  <si>
    <t>蓝山农商行</t>
  </si>
  <si>
    <t>宁远农商行</t>
  </si>
  <si>
    <t>永州农商行</t>
  </si>
  <si>
    <t>永兴农商行</t>
  </si>
  <si>
    <t>桂阳农商行</t>
  </si>
  <si>
    <t>龙山农商行</t>
  </si>
  <si>
    <t>邵东湘淮村镇银行</t>
  </si>
  <si>
    <t>新化村镇银行</t>
  </si>
  <si>
    <t>三类机构合计</t>
  </si>
  <si>
    <t>合计</t>
  </si>
  <si>
    <t>2021年民营小微风险补偿资金测算表</t>
  </si>
  <si>
    <t>符合条件笔数</t>
  </si>
  <si>
    <t>申报补偿金额</t>
  </si>
  <si>
    <t>调整后申报补偿金额</t>
  </si>
  <si>
    <t>优先补偿金额</t>
  </si>
  <si>
    <t>非优先补偿金额</t>
  </si>
  <si>
    <t>认定补偿金额与申报补偿金额之差</t>
  </si>
  <si>
    <t xml:space="preserve">调整后的申报补偿金额与认定符合条件的补偿金额之差
</t>
  </si>
  <si>
    <t>预算补偿金额</t>
  </si>
  <si>
    <t>认定补偿金额大于预算补偿金额</t>
  </si>
  <si>
    <t>认定补偿金额小于预算补偿金额</t>
  </si>
  <si>
    <t>优先补偿金额大于预算补偿金额</t>
  </si>
  <si>
    <t>优先补偿金额小于预算补偿金额</t>
  </si>
  <si>
    <t>第一轮优先补偿金额</t>
  </si>
  <si>
    <t>首轮补偿金额</t>
  </si>
  <si>
    <t>受偿后追回无本金损失金额</t>
  </si>
  <si>
    <t>方案1：不考虑单个机构认定补偿金额大于预算补偿金额的部分，直接进行冲抵</t>
  </si>
  <si>
    <t>方案2：用单个机构认定补偿金额大于预算补偿金额的部分，冲抵受偿后追回无本金损失金额</t>
  </si>
  <si>
    <t>方案3：在方案1的基础上，对预算内剩余未分配资金，在原有2:4:4的基础上进行2次分配</t>
  </si>
  <si>
    <t>最终补偿金额</t>
  </si>
  <si>
    <t>补偿金额</t>
  </si>
  <si>
    <t xml:space="preserve">用认定补偿金额大于预算补偿金额的部分进行冲抵
</t>
  </si>
  <si>
    <t>冲抵之后实际补偿金额</t>
  </si>
  <si>
    <t>认定补偿金额大于预算补偿金额占比</t>
  </si>
  <si>
    <t>2次分配后补偿金额</t>
  </si>
  <si>
    <t>占比</t>
  </si>
  <si>
    <t>-</t>
  </si>
  <si>
    <t>类别</t>
  </si>
  <si>
    <t>机构</t>
  </si>
  <si>
    <t>符合</t>
  </si>
  <si>
    <t>不符合</t>
  </si>
  <si>
    <t>贷款笔数</t>
  </si>
  <si>
    <t>认定的补偿金额</t>
  </si>
  <si>
    <t>剔除认定补偿金额</t>
  </si>
  <si>
    <t>第一类</t>
  </si>
  <si>
    <t>小计</t>
  </si>
  <si>
    <t>第二类</t>
  </si>
  <si>
    <t>第三类</t>
  </si>
  <si>
    <t>2021年符合申报条件优先补偿金额分类明细表</t>
  </si>
  <si>
    <t>单位：万元</t>
  </si>
  <si>
    <t>延期还本付息金额</t>
  </si>
  <si>
    <t>自行核销金额</t>
  </si>
  <si>
    <t>信用贷金额</t>
  </si>
  <si>
    <t>首贷金额</t>
  </si>
  <si>
    <t>中长期贷款金额</t>
  </si>
  <si>
    <t>无还本续贷金额</t>
  </si>
  <si>
    <t>2021年不符合申报条件分类明细表</t>
  </si>
  <si>
    <t>单位：笔</t>
  </si>
  <si>
    <t>非省内注册企业</t>
  </si>
  <si>
    <t>非小微企业笔数</t>
  </si>
  <si>
    <t>单户授信总额超过1000万元</t>
  </si>
  <si>
    <t>贷款五级分类非损失类不良贷款或核销贷款</t>
  </si>
  <si>
    <t>贷款用途不符</t>
  </si>
  <si>
    <t>贷款为融资担保机构担保贷款</t>
  </si>
  <si>
    <t>以往年度已获得小微企业贷款风险补偿金</t>
  </si>
  <si>
    <t>发放期间不属于2018年1月1日-2020年12月31日</t>
  </si>
  <si>
    <t>其他</t>
  </si>
  <si>
    <t>不符合笔数小计</t>
  </si>
  <si>
    <t>不符合笔数占比</t>
  </si>
  <si>
    <t>认定的损失金额（万元）</t>
  </si>
  <si>
    <t>12笔“其他”类不符合说明明细表</t>
  </si>
  <si>
    <t>银行机构编码</t>
  </si>
  <si>
    <t>业务编码</t>
  </si>
  <si>
    <t>银行名称</t>
  </si>
  <si>
    <t>支行/分行</t>
  </si>
  <si>
    <t>借款人</t>
  </si>
  <si>
    <t>实际用款单位</t>
  </si>
  <si>
    <t>认定损失（核销）金额</t>
  </si>
  <si>
    <t>不符原因说明</t>
  </si>
  <si>
    <t>1-11</t>
  </si>
  <si>
    <t>湘江支行</t>
  </si>
  <si>
    <t>长沙市芙蓉区星之天友酒店</t>
  </si>
  <si>
    <t>个人贷款对账单显示已还本金280万元，贷款账户余额为0</t>
  </si>
  <si>
    <t>1-17</t>
  </si>
  <si>
    <t>益阳市分行</t>
  </si>
  <si>
    <t>湖南茂源农业综合开发有限公司</t>
  </si>
  <si>
    <t>核销金额非本笔借款，单位在银行有多笔借款，借据上显示该笔借款是2018年5月30日发放，账户查询显示首次放款日期为2018年7月30日，说明核销的并非此笔借款</t>
  </si>
  <si>
    <t>1-18</t>
  </si>
  <si>
    <t>湖南闽益农业开发有限公司</t>
  </si>
  <si>
    <t>核销金额非本笔借款，单位在银行有多笔借款，借据上显示该笔借款是2017年6月21日发放，账户查询显示首次放款日期为2018年7月30日，说明核销的并非此笔借款</t>
  </si>
  <si>
    <t>1-19</t>
  </si>
  <si>
    <t>永州市分行</t>
  </si>
  <si>
    <t>永州市德盛现代农业开发有限公司</t>
  </si>
  <si>
    <t>分类截屏不清晰，贷款账户信息不清晰，无法认定</t>
  </si>
  <si>
    <t>6-15-3</t>
  </si>
  <si>
    <t>开福支行</t>
  </si>
  <si>
    <t>长沙柠檬文化传播有限公司</t>
  </si>
  <si>
    <t>未见该贷款项目资料</t>
  </si>
  <si>
    <t>6-34</t>
  </si>
  <si>
    <t>东城支行</t>
  </si>
  <si>
    <t>湖南悍马金属构件有限公司</t>
  </si>
  <si>
    <t>申报两次，超过申报金额100万元（6/37申报一次金额100万元）</t>
  </si>
  <si>
    <t>6-41</t>
  </si>
  <si>
    <t>常德分行</t>
  </si>
  <si>
    <t>常德市合众电子工程技术有限公司</t>
  </si>
  <si>
    <t>核销的借据号与银行信贷系统的借据号不一致，银行信贷系统提供的单位为常德永金广告有限公司，与申报单位不一致：银行信贷系统借据金额为12万元、银行信贷系统借据余额6.86万元</t>
  </si>
  <si>
    <t>6-70</t>
  </si>
  <si>
    <t>小企业信贷中心</t>
  </si>
  <si>
    <t>谢盛业</t>
  </si>
  <si>
    <t>长沙市雨花区启发办公用品商行</t>
  </si>
  <si>
    <t>前后资料不一致：授信额度合同中最高授信额度30万元，借款借据中记录贷款总额50万元（本张借据金额为20万元），呆账核销申报审批表记录30万元，损失账务处理通知中需核销金额8万元，实际系统中核销截图为20万元</t>
  </si>
  <si>
    <t>8-19-3</t>
  </si>
  <si>
    <t>省联社</t>
  </si>
  <si>
    <t>道县农商银行富塘支行</t>
  </si>
  <si>
    <t>吴荣顺</t>
  </si>
  <si>
    <t>道县宝运通物流有限公司</t>
  </si>
  <si>
    <t>贷款欠款收回截屏显示贷款余额为0</t>
  </si>
  <si>
    <t>8-12-8</t>
  </si>
  <si>
    <t>桑植农商银行洪家关支行</t>
  </si>
  <si>
    <t>罗勇</t>
  </si>
  <si>
    <t>张家界禾佳生态农业有限公司</t>
  </si>
  <si>
    <t>企业信息查询到贷款前借款人已撤出出资</t>
  </si>
  <si>
    <t>8-13-9</t>
  </si>
  <si>
    <t>益阳农商银行高新支行</t>
  </si>
  <si>
    <t>邱平</t>
  </si>
  <si>
    <t>湖南恒庭房地产开发有限责任公司</t>
  </si>
  <si>
    <t>借款实际用款单位为房地产公司</t>
  </si>
  <si>
    <t>8-26-2</t>
  </si>
  <si>
    <t>邵东农商银行廉桥支行</t>
  </si>
  <si>
    <t>宋喜轩</t>
  </si>
  <si>
    <t>表上用款单位为个人，个体工商户营业执照不清晰，无法确定用款单位，无法确定款项是否用于企业</t>
  </si>
  <si>
    <t>2021年符合申报条件需补充材料明细</t>
  </si>
  <si>
    <r>
      <rPr>
        <b/>
        <sz val="10"/>
        <rFont val="宋体"/>
        <family val="3"/>
        <charset val="134"/>
      </rPr>
      <t>单位:万元</t>
    </r>
  </si>
  <si>
    <r>
      <rPr>
        <b/>
        <sz val="10"/>
        <rFont val="宋体"/>
        <family val="3"/>
        <charset val="134"/>
      </rPr>
      <t>序号</t>
    </r>
  </si>
  <si>
    <t>分/支行名称</t>
  </si>
  <si>
    <t>申报符合金额（万元）</t>
  </si>
  <si>
    <t>需补充材料</t>
  </si>
  <si>
    <t>1</t>
  </si>
  <si>
    <t>1-6</t>
  </si>
  <si>
    <t>天心支行</t>
  </si>
  <si>
    <t>湖南省绿色树山环境工程有限公司</t>
  </si>
  <si>
    <t>五级分类截屏不清晰，不完整</t>
  </si>
  <si>
    <t>2</t>
  </si>
  <si>
    <t>1-22</t>
  </si>
  <si>
    <t>江永县天誉合工贸有限公司</t>
  </si>
  <si>
    <t>用途为借新还旧，补首贷合同</t>
  </si>
  <si>
    <t>3</t>
  </si>
  <si>
    <t>2-32</t>
  </si>
  <si>
    <t>邮储银行</t>
  </si>
  <si>
    <t>株洲市分行醴陵市支行</t>
  </si>
  <si>
    <t>谭金文</t>
  </si>
  <si>
    <t>补优先补偿证明资料</t>
  </si>
  <si>
    <t>4</t>
  </si>
  <si>
    <t>2-56</t>
  </si>
  <si>
    <t>长沙市白沙晶城支行</t>
  </si>
  <si>
    <t>万叶青</t>
  </si>
  <si>
    <t>需补结婚证</t>
  </si>
  <si>
    <t>5</t>
  </si>
  <si>
    <t>2-68</t>
  </si>
  <si>
    <t>双牌县支行</t>
  </si>
  <si>
    <t>胡尚财</t>
  </si>
  <si>
    <t>缺借款人身份证、用款单位营业执照复印件</t>
  </si>
  <si>
    <t>6</t>
  </si>
  <si>
    <t>3-1</t>
  </si>
  <si>
    <t>招商银行长沙分行</t>
  </si>
  <si>
    <t>晏 颖</t>
  </si>
  <si>
    <t>7</t>
  </si>
  <si>
    <t>6-45</t>
  </si>
  <si>
    <t>株洲分行</t>
  </si>
  <si>
    <t>株洲恒扬机电有限公司</t>
  </si>
  <si>
    <t>无营业执照，提供的国家企业信工信息公示系统截图信息不完全</t>
  </si>
  <si>
    <t>8</t>
  </si>
  <si>
    <t>6-64</t>
  </si>
  <si>
    <t>金廷望</t>
  </si>
  <si>
    <t>无共同借款人身份证复印件</t>
  </si>
  <si>
    <t>9</t>
  </si>
  <si>
    <t>6-68</t>
  </si>
  <si>
    <t>尤良光</t>
  </si>
  <si>
    <t>10</t>
  </si>
  <si>
    <t>6-80</t>
  </si>
  <si>
    <t>刘仕诚</t>
  </si>
  <si>
    <t>无长沙银行信贷资产呆账核销申报审批单</t>
  </si>
  <si>
    <t>11</t>
  </si>
  <si>
    <t>6-82</t>
  </si>
  <si>
    <t>范霙</t>
  </si>
  <si>
    <t>12</t>
  </si>
  <si>
    <t>6-95-1</t>
  </si>
  <si>
    <t>甘聪敏</t>
  </si>
  <si>
    <t>第二用款人无营业执照及小微企业截屏</t>
  </si>
  <si>
    <t>13</t>
  </si>
  <si>
    <t>6-99</t>
  </si>
  <si>
    <t>彭丽芹</t>
  </si>
  <si>
    <t>第二、三用款人营业执照及小微企业截屏</t>
  </si>
  <si>
    <t>14</t>
  </si>
  <si>
    <t>6-102</t>
  </si>
  <si>
    <t>徐政祥</t>
  </si>
  <si>
    <t>无核销审批文件</t>
  </si>
  <si>
    <t>15</t>
  </si>
  <si>
    <t>6-104</t>
  </si>
  <si>
    <t>罗小平</t>
  </si>
  <si>
    <t>无用款单位营业执照</t>
  </si>
  <si>
    <t>16</t>
  </si>
  <si>
    <t>6-129</t>
  </si>
  <si>
    <t>张晓君</t>
  </si>
  <si>
    <t>17</t>
  </si>
  <si>
    <t>6-130</t>
  </si>
  <si>
    <t>林峰</t>
  </si>
  <si>
    <t>1、借款人与企业之间无相关证明材料   
2、提供借款合同编号1031030200201709070003、金额为300万元、合同签订日2017年9月8日
3、提供借款借据金额为300万元，借款期2017年9月22日/2019年9月22日,需补充新借据</t>
  </si>
  <si>
    <t>18</t>
  </si>
  <si>
    <t>6-133</t>
  </si>
  <si>
    <t>浏阳支行</t>
  </si>
  <si>
    <t>陈美</t>
  </si>
  <si>
    <t>19</t>
  </si>
  <si>
    <t>6-135</t>
  </si>
  <si>
    <t>张海波</t>
  </si>
  <si>
    <t>20</t>
  </si>
  <si>
    <t>6-136</t>
  </si>
  <si>
    <t>宁乡支行</t>
  </si>
  <si>
    <t>朱佳能</t>
  </si>
  <si>
    <t>21</t>
  </si>
  <si>
    <t>1、用途为借新还旧，补首贷合同 2、借款人与企业之间无相关证明材料</t>
  </si>
  <si>
    <t>22</t>
  </si>
  <si>
    <t>1、提供借款合同编号1031030200201709070003、金额为300万元、合同签订日2017年9月8日
2、提供借款借据金额为300万元，借款期2017年9月22日/2019年9月22日,需补充新借据
3、用途为借新还旧，补首贷合同及本笔293万元的合同</t>
  </si>
  <si>
    <t>23</t>
  </si>
  <si>
    <t>6-139</t>
  </si>
  <si>
    <t>望城支行</t>
  </si>
  <si>
    <t>肖会平</t>
  </si>
  <si>
    <t>缺少用款单位营业执照</t>
  </si>
  <si>
    <t>24</t>
  </si>
  <si>
    <t>6-141</t>
  </si>
  <si>
    <t>汇融支行</t>
  </si>
  <si>
    <t>陈伟</t>
  </si>
  <si>
    <t xml:space="preserve">无五级分类查询截屏
</t>
  </si>
  <si>
    <t>25</t>
  </si>
  <si>
    <t>6-143</t>
  </si>
  <si>
    <t>黄柏程</t>
  </si>
  <si>
    <t>用途为借新还旧，补首贷合同；基础信息填列不准确：①实际用款单位统一社会信用代码为：91430100661695655N；②五级分类截屏为：可疑</t>
  </si>
  <si>
    <t>26</t>
  </si>
  <si>
    <t>6-144</t>
  </si>
  <si>
    <t>袁振梁</t>
  </si>
  <si>
    <t>27</t>
  </si>
  <si>
    <t>7-1</t>
  </si>
  <si>
    <t>湖南三湘银行股份有限公司</t>
  </si>
  <si>
    <t>湖南湘汇建材有限公司</t>
  </si>
  <si>
    <t>补2021年3月31日查询的贷款本金余额截图，已审截图是2020年12月31日</t>
  </si>
  <si>
    <t>28</t>
  </si>
  <si>
    <t>7-2</t>
  </si>
  <si>
    <t>湖南润志林商贸有限公司</t>
  </si>
  <si>
    <t>29</t>
  </si>
  <si>
    <t>7-3</t>
  </si>
  <si>
    <t>长沙悦晟建材有限公司</t>
  </si>
  <si>
    <t>30</t>
  </si>
  <si>
    <t>7-4</t>
  </si>
  <si>
    <t>湖南顺强混凝土有限公司</t>
  </si>
  <si>
    <t>31</t>
  </si>
  <si>
    <t>7-5</t>
  </si>
  <si>
    <t>湖南锦程坪塘混凝土有限公司</t>
  </si>
  <si>
    <t>32</t>
  </si>
  <si>
    <t>7-6</t>
  </si>
  <si>
    <t>湖南鑫一达建材贸易有限公司</t>
  </si>
  <si>
    <t>33</t>
  </si>
  <si>
    <t>7-7</t>
  </si>
  <si>
    <t>长沙县黄花镇合心空心砖厂</t>
  </si>
  <si>
    <t>34</t>
  </si>
  <si>
    <t>7-8</t>
  </si>
  <si>
    <t>李钢</t>
  </si>
  <si>
    <t>35</t>
  </si>
  <si>
    <t>7-9</t>
  </si>
  <si>
    <t>杨信</t>
  </si>
  <si>
    <t>36</t>
  </si>
  <si>
    <t>7-10</t>
  </si>
  <si>
    <t>贺卫中</t>
  </si>
  <si>
    <t>37</t>
  </si>
  <si>
    <t>7-11</t>
  </si>
  <si>
    <t>龙建平</t>
  </si>
  <si>
    <t>38</t>
  </si>
  <si>
    <t>7-12</t>
  </si>
  <si>
    <t>屈雄威</t>
  </si>
  <si>
    <t>补2021年3月31日查询的贷款本金余额截图，已审截图是2020年12月31日；用款单位注册码填列错误</t>
  </si>
  <si>
    <t>39</t>
  </si>
  <si>
    <t>7-13</t>
  </si>
  <si>
    <t>何鹏飞</t>
  </si>
  <si>
    <t>40</t>
  </si>
  <si>
    <t>7-14</t>
  </si>
  <si>
    <t>童罡兮</t>
  </si>
  <si>
    <t>41</t>
  </si>
  <si>
    <t>7-15</t>
  </si>
  <si>
    <t>张海军</t>
  </si>
  <si>
    <t>补2021年3月31日查询的贷款本金余额截图，已审截图是2020年12月31日；需补充“慈利县宝连木业有限责任公司”小微企业截图</t>
  </si>
  <si>
    <t>42</t>
  </si>
  <si>
    <t>7-16</t>
  </si>
  <si>
    <t>长沙金十胜建材有限公司</t>
  </si>
  <si>
    <t>43</t>
  </si>
  <si>
    <t>8-11-1</t>
  </si>
  <si>
    <t>常德农商银行东江支行</t>
  </si>
  <si>
    <t>王斓</t>
  </si>
  <si>
    <t>贷款业务审批表无审批终审意见</t>
  </si>
  <si>
    <t>44</t>
  </si>
  <si>
    <t>8-11-3</t>
  </si>
  <si>
    <t>常德农商银行斗姆湖支行</t>
  </si>
  <si>
    <t>周才文</t>
  </si>
  <si>
    <t>发放借款材料未盖章，贷款业务审批表无审批终审意见</t>
  </si>
  <si>
    <t>45</t>
  </si>
  <si>
    <t>8-11-4</t>
  </si>
  <si>
    <t>常德农商银行德山支行</t>
  </si>
  <si>
    <t>何碧波</t>
  </si>
  <si>
    <t>46</t>
  </si>
  <si>
    <t>8-11-5</t>
  </si>
  <si>
    <t>吕在秋</t>
  </si>
  <si>
    <t>47</t>
  </si>
  <si>
    <t>8-11-6</t>
  </si>
  <si>
    <t>48</t>
  </si>
  <si>
    <t>8-11-7</t>
  </si>
  <si>
    <t>49</t>
  </si>
  <si>
    <t>8-11-8</t>
  </si>
  <si>
    <t>50</t>
  </si>
  <si>
    <t>8-11-9</t>
  </si>
  <si>
    <t>51</t>
  </si>
  <si>
    <t>8-11-10</t>
  </si>
  <si>
    <t>52</t>
  </si>
  <si>
    <t>8-15-2</t>
  </si>
  <si>
    <t>湖南冷水江农村商业银行冷水江支行</t>
  </si>
  <si>
    <t>段雄初</t>
  </si>
  <si>
    <t>1.无符优先补偿情形的证明材料 2.无小微企业查询截图</t>
  </si>
  <si>
    <t>53</t>
  </si>
  <si>
    <t>8-12-5</t>
  </si>
  <si>
    <t>龚光平</t>
  </si>
  <si>
    <t>无优先补偿证明材料</t>
  </si>
  <si>
    <t>54</t>
  </si>
  <si>
    <t>8-12-6</t>
  </si>
  <si>
    <t>55</t>
  </si>
  <si>
    <t>8-12-7</t>
  </si>
  <si>
    <t>无优先补偿证明材料；无截至申请日系统查询的贷款本金余额材料</t>
  </si>
  <si>
    <t>56</t>
  </si>
  <si>
    <t>8-9-11</t>
  </si>
  <si>
    <t>湖南隆回农村商业银行股份有限公司荷香桥支行</t>
  </si>
  <si>
    <t>胡文华</t>
  </si>
  <si>
    <t>无放款确认书</t>
  </si>
  <si>
    <t>57</t>
  </si>
  <si>
    <t>8-13-4</t>
  </si>
  <si>
    <t>益阳农商银行茈湖口支行</t>
  </si>
  <si>
    <t>王得富</t>
  </si>
  <si>
    <t>营业执照不清晰，需补</t>
  </si>
  <si>
    <t>58</t>
  </si>
  <si>
    <t>8-13-5</t>
  </si>
  <si>
    <t>59</t>
  </si>
  <si>
    <t>8-13-40</t>
  </si>
  <si>
    <t>益阳农商银行沙头支行</t>
  </si>
  <si>
    <t>蔡创国</t>
  </si>
  <si>
    <t>无五级分类截图</t>
  </si>
  <si>
    <t>60</t>
  </si>
  <si>
    <t>8-13-53</t>
  </si>
  <si>
    <t>益阳农商银行资阳支行</t>
  </si>
  <si>
    <t>杨新良</t>
  </si>
  <si>
    <t>61</t>
  </si>
  <si>
    <t>8-13-54</t>
  </si>
  <si>
    <t>62</t>
  </si>
  <si>
    <t>8-25-1</t>
  </si>
  <si>
    <t>龙山农商银行石羔支行</t>
  </si>
  <si>
    <t>曾银祥</t>
  </si>
  <si>
    <t>63</t>
  </si>
  <si>
    <t>龙山农商银行营业部</t>
  </si>
  <si>
    <t>湖南鸿光林产品开发有限公司</t>
  </si>
  <si>
    <t>64</t>
  </si>
  <si>
    <t>8-18-1</t>
  </si>
  <si>
    <t>江华农商银行营业部</t>
  </si>
  <si>
    <t>江华展承创益文化用品有限公司</t>
  </si>
  <si>
    <t>无五级分类截屏</t>
  </si>
  <si>
    <t>65</t>
  </si>
  <si>
    <t>8-24-1</t>
  </si>
  <si>
    <t>桂阳农商银行营业部</t>
  </si>
  <si>
    <t>彭昭腾</t>
  </si>
  <si>
    <t>无优先补偿证明材料；用途为借新还旧，补首贷合同</t>
  </si>
  <si>
    <t>66</t>
  </si>
  <si>
    <t>8-24-2</t>
  </si>
  <si>
    <t>桂阳农商银行园区支行</t>
  </si>
  <si>
    <t>桂阳县浩丰科技有限公司</t>
  </si>
  <si>
    <t>67</t>
  </si>
  <si>
    <t>8-4-3</t>
  </si>
  <si>
    <t>衡阳农商银行华新支行</t>
  </si>
  <si>
    <t>廖宏伟</t>
  </si>
  <si>
    <t>1.无小微企业截图、2.无五级分类截图、3.无贷款人还款账户流水</t>
  </si>
  <si>
    <t>68</t>
  </si>
  <si>
    <t>8-4-4</t>
  </si>
  <si>
    <t>席传华</t>
  </si>
  <si>
    <t>1.无小微企业截图、2.五级分类截图</t>
  </si>
  <si>
    <t>69</t>
  </si>
  <si>
    <t>8-4-5</t>
  </si>
  <si>
    <t>70</t>
  </si>
  <si>
    <t>8-4-9</t>
  </si>
  <si>
    <t>衡阳农商银行珠晖支行</t>
  </si>
  <si>
    <t>王金娥</t>
  </si>
  <si>
    <t>1.无小微企业截图、2.无系统查询贷款本金余额材料/贷款人还款账户流水、3.无符合优先补偿情形的证明材料</t>
  </si>
  <si>
    <t>71</t>
  </si>
  <si>
    <t>8-3-1</t>
  </si>
  <si>
    <t>湖南宁乡农村商业银行股份有限公司玉潭支行</t>
  </si>
  <si>
    <t>湖南文航装饰设计工程有限公司</t>
  </si>
  <si>
    <t>无银行信贷管理系统五级分类查询截屏</t>
  </si>
  <si>
    <t>72</t>
  </si>
  <si>
    <t>8-3-2</t>
  </si>
  <si>
    <t>宁乡能鑫汽车贸易有限公司</t>
  </si>
  <si>
    <t>73</t>
  </si>
  <si>
    <t>8-3-3</t>
  </si>
  <si>
    <t>湖南宁乡农村商业银行股份有限公司东湖塘支行</t>
  </si>
  <si>
    <t>长沙阿切曼斯特饲料有限公司</t>
  </si>
  <si>
    <t>74</t>
  </si>
  <si>
    <t>8-3-4</t>
  </si>
  <si>
    <t>湖南宁乡农村商业银行股份有限公司白马桥支行</t>
  </si>
  <si>
    <t>湖南长沙远达牧业科技有限公司</t>
  </si>
  <si>
    <t>无银行信贷管理系统五级分类查询截屏、贷款人账户流水不全</t>
  </si>
  <si>
    <t>75</t>
  </si>
  <si>
    <t>8-3-5</t>
  </si>
  <si>
    <t>湖南宁乡农村商业银行股份有限公司金洲科技支行</t>
  </si>
  <si>
    <t>宁乡县古镇农品农业科技有限公司</t>
  </si>
  <si>
    <t>无银行信贷管理系统五级分类查询截屏、还款流水仅到2017年9月，不全</t>
  </si>
  <si>
    <t>76</t>
  </si>
  <si>
    <t>8-2-1</t>
  </si>
  <si>
    <t>浏阳农商银行北盛支行</t>
  </si>
  <si>
    <t>吴德龙</t>
  </si>
  <si>
    <t>77</t>
  </si>
  <si>
    <t>8-2-20</t>
  </si>
  <si>
    <t>浏阳农商银行金刚支行</t>
  </si>
  <si>
    <t>何磊平</t>
  </si>
  <si>
    <t>78</t>
  </si>
  <si>
    <t>8-2-21</t>
  </si>
  <si>
    <t>79</t>
  </si>
  <si>
    <t>8-2-22</t>
  </si>
  <si>
    <t>80</t>
  </si>
  <si>
    <t>8-6-1</t>
  </si>
  <si>
    <t>攸县网岭支行</t>
  </si>
  <si>
    <t>李江华</t>
  </si>
  <si>
    <t>补借据或放款证明材料</t>
  </si>
  <si>
    <t>81</t>
  </si>
  <si>
    <t>8-6-2</t>
  </si>
  <si>
    <t>谭志林</t>
  </si>
  <si>
    <t>借款用途为借新还旧，需补前续合同</t>
  </si>
  <si>
    <t>82</t>
  </si>
  <si>
    <t>8-6-3</t>
  </si>
  <si>
    <t>谢永华</t>
  </si>
  <si>
    <t>83</t>
  </si>
  <si>
    <t>8-6-4</t>
  </si>
  <si>
    <t>攸县上云桥支行</t>
  </si>
  <si>
    <t>罗四清</t>
  </si>
  <si>
    <t>1、不符合优先补偿类型，2018-2020年核销贷款明细无此户  2、补小微企业截图</t>
  </si>
  <si>
    <t>84</t>
  </si>
  <si>
    <t>8-6-5</t>
  </si>
  <si>
    <t>攸县高和支行</t>
  </si>
  <si>
    <t>徐卫南</t>
  </si>
  <si>
    <t>85</t>
  </si>
  <si>
    <t>无截至申请日系统查询的贷款本金余额材料，无贷款五级分类截图，无续贷合同</t>
  </si>
  <si>
    <t>符合申报条件需补充材料明细</t>
  </si>
  <si>
    <t>五级分类截屏不清晰，不完整，补五级五类截屏</t>
  </si>
  <si>
    <t>2-17</t>
  </si>
  <si>
    <t>吴运兰</t>
  </si>
  <si>
    <t>补小微企业截图</t>
  </si>
  <si>
    <t>2-19</t>
  </si>
  <si>
    <t>吴臣虎</t>
  </si>
  <si>
    <t>2-21</t>
  </si>
  <si>
    <t>张细勇</t>
  </si>
  <si>
    <t>2-22</t>
  </si>
  <si>
    <t>晏才云</t>
  </si>
  <si>
    <t>2-25</t>
  </si>
  <si>
    <t>易显艳</t>
  </si>
  <si>
    <t>2-27</t>
  </si>
  <si>
    <t>易达民</t>
  </si>
  <si>
    <t>补1.小微企业查询截图 2.优先补偿证明资料</t>
  </si>
  <si>
    <t>2-33</t>
  </si>
  <si>
    <t>谭伟</t>
  </si>
  <si>
    <t>2-50</t>
  </si>
  <si>
    <t>宁乡市支行</t>
  </si>
  <si>
    <t>周玉军</t>
  </si>
  <si>
    <t>2-51</t>
  </si>
  <si>
    <t>高正文</t>
  </si>
  <si>
    <t>2-54</t>
  </si>
  <si>
    <t>吴俊琳</t>
  </si>
  <si>
    <t>2-55</t>
  </si>
  <si>
    <t>郭建波</t>
  </si>
  <si>
    <t>补结婚证</t>
  </si>
  <si>
    <t>补借款人身份证、用款单位营业执照复印件</t>
  </si>
  <si>
    <t>补营业执照，提供的国家企业信工信息公示系统截图信息不完全</t>
  </si>
  <si>
    <t>补共同借款人身份证复印件</t>
  </si>
  <si>
    <t>补长沙银行信贷资产呆账核销申报审批单</t>
  </si>
  <si>
    <t>补第二用款人营业执照及小微企业截屏</t>
  </si>
  <si>
    <t>补第二、三用款人营业执照及小微企业截屏</t>
  </si>
  <si>
    <t>补核销审批文件</t>
  </si>
  <si>
    <t>补用款单位营业执照</t>
  </si>
  <si>
    <t>1、借款人与企业之间补相关证明材料   
2、提供借款合同编号1031030200201709070003、金额为300万元、合同签订日2017年9月8日
3、提供借款借据金额为300万元，借款期2017年9月22日/2019年9月22日,需补充新借据</t>
  </si>
  <si>
    <t>1、用途为借新还旧，补首贷合同 2、借款人与企业之间补相关证明材料</t>
  </si>
  <si>
    <t xml:space="preserve">补五级分类查询截屏
</t>
  </si>
  <si>
    <t>贷款业务审批表补审批终审意见</t>
  </si>
  <si>
    <t>发放借款材料未盖章，贷款业务审批表补审批终审意见</t>
  </si>
  <si>
    <t>1.补符优先补偿情形的证明材料 2.补小微企业查询截图</t>
  </si>
  <si>
    <t>8-19-2</t>
  </si>
  <si>
    <t>何阳</t>
  </si>
  <si>
    <t>补优先补偿证明材料</t>
  </si>
  <si>
    <t>补优先补偿证明材料；补截至申请日系统查询的贷款本金余额材料</t>
  </si>
  <si>
    <t>补放款确认书</t>
  </si>
  <si>
    <t>补五级分类截图</t>
  </si>
  <si>
    <t>补五级分类截屏</t>
  </si>
  <si>
    <t>补优先补偿证明材料；用途为借新还旧，补首贷合同</t>
  </si>
  <si>
    <t>8-4-1</t>
  </si>
  <si>
    <t>衡阳农商银行呆鹰岭支行</t>
  </si>
  <si>
    <t>肖子和</t>
  </si>
  <si>
    <t>8-4-2</t>
  </si>
  <si>
    <t>1.补小微企业截图、2.补五级分类截图、3.补贷款人还款账户流水</t>
  </si>
  <si>
    <t>1.补小微企业截图、2.五级分类截图</t>
  </si>
  <si>
    <t>8-4-7</t>
  </si>
  <si>
    <t>衡阳农商银行营业部</t>
  </si>
  <si>
    <t>李意辉</t>
  </si>
  <si>
    <t>1.补小微企业截图、2.补系统查询贷款本金余额材料/贷款人还款账户流水、3.补符合优先补偿情形的证明材料</t>
  </si>
  <si>
    <t>86</t>
  </si>
  <si>
    <t>补银行信贷管理系统五级分类查询截屏</t>
  </si>
  <si>
    <t>87</t>
  </si>
  <si>
    <t>88</t>
  </si>
  <si>
    <t>89</t>
  </si>
  <si>
    <t>补银行信贷管理系统五级分类查询截屏、贷款人账户流水不全</t>
  </si>
  <si>
    <t>90</t>
  </si>
  <si>
    <t>补银行信贷管理系统五级分类查询截屏、还款流水仅到2017年9月，不全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</si>
  <si>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</si>
  <si>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</si>
  <si>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</si>
  <si>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</si>
  <si>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</si>
  <si>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</si>
  <si>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</si>
  <si>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</si>
  <si>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</si>
  <si>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</si>
  <si>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补截至申请日系统查询的贷款本金余额材料，补贷款五级分类截图，补续贷合同</t>
  </si>
  <si>
    <t>2021年民营小微风险补偿资金申报情况表</t>
  </si>
  <si>
    <t>单位：笔、万元、%</t>
  </si>
  <si>
    <t>申请表</t>
  </si>
  <si>
    <t>明细表</t>
  </si>
  <si>
    <t>机构名称</t>
  </si>
  <si>
    <t>市州</t>
  </si>
  <si>
    <t>县市区</t>
  </si>
  <si>
    <t>拟安排资金</t>
  </si>
  <si>
    <t>省本级</t>
  </si>
  <si>
    <t>中国邮政储蓄银行股份有限公司湖南省分行</t>
  </si>
  <si>
    <t>北京银行股份有限公司长沙分行</t>
  </si>
  <si>
    <t>长沙银行股份有限公司</t>
  </si>
  <si>
    <t>长沙市</t>
  </si>
  <si>
    <t>天心区</t>
  </si>
  <si>
    <t>湖南浏阳农村商业银行股份有限公司</t>
  </si>
  <si>
    <t>浏阳市</t>
  </si>
  <si>
    <t>湖南宁乡农村商业银行股份有限公司</t>
  </si>
  <si>
    <t>宁乡市</t>
  </si>
  <si>
    <t>湖南醴陵农村商业银行股份有限公司</t>
  </si>
  <si>
    <t>株洲市</t>
  </si>
  <si>
    <t>湖南攸县农村商业银行股份有限公司</t>
  </si>
  <si>
    <t>攸县</t>
  </si>
  <si>
    <t>衡阳农村商业银行股份有限公司</t>
  </si>
  <si>
    <t>衡阳市</t>
  </si>
  <si>
    <t>石鼓区</t>
  </si>
  <si>
    <t>邵阳农村商业银行股份有限公司</t>
  </si>
  <si>
    <t>邵阳市</t>
  </si>
  <si>
    <t>北塔区</t>
  </si>
  <si>
    <t>湖南隆回农村商业银行股份有限公司</t>
  </si>
  <si>
    <t>隆回县</t>
  </si>
  <si>
    <t>湖南邵东农村商业银行股份有限公司</t>
  </si>
  <si>
    <t>邵东县</t>
  </si>
  <si>
    <t>岳阳农村商业银行股份有限公司</t>
  </si>
  <si>
    <t>岳阳市</t>
  </si>
  <si>
    <t>岳阳楼区</t>
  </si>
  <si>
    <t>常德农村商业银行股份有限公司</t>
  </si>
  <si>
    <t>常德市</t>
  </si>
  <si>
    <t>武陵区</t>
  </si>
  <si>
    <t>益阳农村商业银行股份有限公司</t>
  </si>
  <si>
    <t>益阳市</t>
  </si>
  <si>
    <t>高新区</t>
  </si>
  <si>
    <t>娄底农村商业银行股份有限公司</t>
  </si>
  <si>
    <t>娄底市</t>
  </si>
  <si>
    <t>娄星区</t>
  </si>
  <si>
    <t>湖南冷水江农村商业银行股份有限公司</t>
  </si>
  <si>
    <t>冷水江市</t>
  </si>
  <si>
    <t>湖南新化农村商业银行股份有限公司</t>
  </si>
  <si>
    <t>新化县</t>
  </si>
  <si>
    <t>湖南涟源农村商业银行股份有限公司</t>
  </si>
  <si>
    <t>涟源县</t>
  </si>
  <si>
    <t>湖南江华农村商业银行股份有限公司</t>
  </si>
  <si>
    <t>永州市</t>
  </si>
  <si>
    <t>江华县</t>
  </si>
  <si>
    <t>湖南道县农村商业银行股份有限公司</t>
  </si>
  <si>
    <t>道县</t>
  </si>
  <si>
    <t>湖南蓝山农村商业银行股份有限公司</t>
  </si>
  <si>
    <t>蓝山县</t>
  </si>
  <si>
    <t>湖南宁远农村商业银行股份有限公司</t>
  </si>
  <si>
    <t>宁远县</t>
  </si>
  <si>
    <t>永州农村商业银行股份有限公司</t>
  </si>
  <si>
    <t>冷水滩区</t>
  </si>
  <si>
    <t>湖南永兴农村商业银行股份有限公司</t>
  </si>
  <si>
    <t>永兴县</t>
  </si>
  <si>
    <t>湖南桂阳农村商业银行股份有限公司</t>
  </si>
  <si>
    <t>郴州市</t>
  </si>
  <si>
    <t>桂阳县</t>
  </si>
  <si>
    <t>湖南龙山农村商业银行股份有限公司</t>
  </si>
  <si>
    <t>龙山县</t>
  </si>
  <si>
    <t>醴陵市</t>
    <phoneticPr fontId="36" type="noConversion"/>
  </si>
  <si>
    <t>华融湘江银行股份有限公司</t>
    <phoneticPr fontId="36" type="noConversion"/>
  </si>
  <si>
    <t>备注</t>
    <phoneticPr fontId="36" type="noConversion"/>
  </si>
  <si>
    <t>中国建设银行股份有限公司湖南省分行</t>
    <phoneticPr fontId="36" type="noConversion"/>
  </si>
  <si>
    <t>招商银行股份有限公司长沙分行</t>
    <phoneticPr fontId="36" type="noConversion"/>
  </si>
  <si>
    <t>长沙农村商业银行股份有限公司</t>
    <phoneticPr fontId="36" type="noConversion"/>
  </si>
  <si>
    <t>合计</t>
    <phoneticPr fontId="36" type="noConversion"/>
  </si>
  <si>
    <t>合计</t>
    <phoneticPr fontId="36" type="noConversion"/>
  </si>
  <si>
    <t>总计</t>
    <phoneticPr fontId="36" type="noConversion"/>
  </si>
  <si>
    <t>衡阳市本级及所辖区</t>
    <phoneticPr fontId="36" type="noConversion"/>
  </si>
  <si>
    <t>邵阳市本级及所辖区</t>
    <phoneticPr fontId="36" type="noConversion"/>
  </si>
  <si>
    <t>岳阳市本级及所辖区</t>
    <phoneticPr fontId="36" type="noConversion"/>
  </si>
  <si>
    <t>常德市本级及所辖区</t>
    <phoneticPr fontId="36" type="noConversion"/>
  </si>
  <si>
    <t>益阳市本级及所辖区</t>
    <phoneticPr fontId="36" type="noConversion"/>
  </si>
  <si>
    <t>娄底市本级及所辖区</t>
    <phoneticPr fontId="36" type="noConversion"/>
  </si>
  <si>
    <t>永州市本级及所辖区</t>
    <phoneticPr fontId="36" type="noConversion"/>
  </si>
  <si>
    <t>2021年度小微企业信贷风险补偿资金安排表</t>
    <phoneticPr fontId="36" type="noConversion"/>
  </si>
  <si>
    <t>长沙市本级及所辖区</t>
    <phoneticPr fontId="36" type="noConversion"/>
  </si>
  <si>
    <t>湘西自治州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</si>
</sst>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0%"/>
    <numFmt numFmtId="178" formatCode="0.00_ "/>
    <numFmt numFmtId="179" formatCode="0_);[Red]\(0\)"/>
    <numFmt numFmtId="180" formatCode="0_ "/>
    <numFmt numFmtId="181" formatCode="[$-F800]dddd\,\ mmmm\ dd\,\ yyyy"/>
  </numFmts>
  <fonts count="47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8"/>
      <name val="方正大标宋_GBK"/>
      <family val="4"/>
      <charset val="134"/>
    </font>
    <font>
      <b/>
      <sz val="16"/>
      <name val="方正大标宋_GBK"/>
      <family val="4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6"/>
      <color theme="1"/>
      <name val="方正大标宋_GBK"/>
      <family val="4"/>
      <charset val="134"/>
    </font>
    <font>
      <b/>
      <sz val="12"/>
      <color theme="1"/>
      <name val="等线"/>
      <charset val="134"/>
      <scheme val="minor"/>
    </font>
    <font>
      <sz val="12"/>
      <color indexed="8"/>
      <name val="等线"/>
      <charset val="134"/>
    </font>
    <font>
      <b/>
      <sz val="11"/>
      <color theme="1"/>
      <name val="等线"/>
      <charset val="134"/>
      <scheme val="minor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16"/>
      <color theme="1"/>
      <name val="等线"/>
      <charset val="134"/>
      <scheme val="minor"/>
    </font>
    <font>
      <sz val="16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8"/>
      <color rgb="FF000000"/>
      <name val="宋体"/>
      <family val="3"/>
      <charset val="134"/>
    </font>
    <font>
      <sz val="10"/>
      <color rgb="FF000000"/>
      <name val="Arial Narrow"/>
      <family val="2"/>
    </font>
    <font>
      <b/>
      <sz val="10"/>
      <color rgb="FF000000"/>
      <name val="宋体"/>
      <family val="3"/>
      <charset val="134"/>
    </font>
    <font>
      <b/>
      <sz val="10"/>
      <color rgb="FF000000"/>
      <name val="Arial Narrow"/>
      <family val="2"/>
    </font>
    <font>
      <sz val="10.5"/>
      <color theme="1"/>
      <name val="Calibri"/>
      <family val="2"/>
    </font>
    <font>
      <sz val="11"/>
      <name val="等线"/>
      <charset val="134"/>
    </font>
    <font>
      <sz val="16"/>
      <name val="方正大标宋_GBK"/>
      <family val="4"/>
      <charset val="134"/>
    </font>
    <font>
      <sz val="10"/>
      <name val="等线"/>
      <charset val="134"/>
    </font>
    <font>
      <sz val="10"/>
      <name val="等线"/>
      <charset val="134"/>
      <scheme val="minor"/>
    </font>
    <font>
      <b/>
      <sz val="10"/>
      <name val="等线"/>
      <charset val="134"/>
    </font>
    <font>
      <sz val="9"/>
      <name val="等线"/>
      <charset val="134"/>
      <scheme val="minor"/>
    </font>
    <font>
      <b/>
      <sz val="10"/>
      <name val="等线"/>
      <charset val="134"/>
      <scheme val="minor"/>
    </font>
    <font>
      <sz val="9"/>
      <name val="等线"/>
      <charset val="134"/>
    </font>
    <font>
      <sz val="10"/>
      <name val="方正大标宋_GBK"/>
      <family val="4"/>
      <charset val="134"/>
    </font>
    <font>
      <sz val="12"/>
      <name val="等线"/>
      <charset val="134"/>
    </font>
    <font>
      <sz val="12"/>
      <name val="宋体"/>
      <family val="3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7" tint="0.7998901333658864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 style="dotted">
        <color auto="1"/>
      </bottom>
      <diagonal/>
    </border>
    <border>
      <left/>
      <right style="dotted">
        <color rgb="FF000000"/>
      </right>
      <top style="thick">
        <color auto="1"/>
      </top>
      <bottom style="dotted">
        <color auto="1"/>
      </bottom>
      <diagonal/>
    </border>
    <border>
      <left style="dotted">
        <color rgb="FF000000"/>
      </left>
      <right/>
      <top style="thick">
        <color auto="1"/>
      </top>
      <bottom style="dotted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rgb="FF000000"/>
      </bottom>
      <diagonal/>
    </border>
    <border>
      <left style="dotted">
        <color auto="1"/>
      </left>
      <right style="dotted">
        <color auto="1"/>
      </right>
      <top/>
      <bottom style="dotted">
        <color rgb="FF00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 style="dotted">
        <color rgb="FF000000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rgb="FF000000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dotted">
        <color rgb="FF000000"/>
      </right>
      <top/>
      <bottom style="thick">
        <color auto="1"/>
      </bottom>
      <diagonal/>
    </border>
    <border>
      <left/>
      <right style="dotted">
        <color auto="1"/>
      </right>
      <top/>
      <bottom style="thick">
        <color auto="1"/>
      </bottom>
      <diagonal/>
    </border>
  </borders>
  <cellStyleXfs count="139">
    <xf numFmtId="0" fontId="0" fillId="0" borderId="0"/>
    <xf numFmtId="0" fontId="42" fillId="0" borderId="0">
      <alignment vertical="center"/>
    </xf>
    <xf numFmtId="0" fontId="43" fillId="0" borderId="0"/>
    <xf numFmtId="0" fontId="42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176" fontId="43" fillId="0" borderId="0"/>
    <xf numFmtId="176" fontId="43" fillId="0" borderId="0"/>
    <xf numFmtId="177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1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43" fontId="42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</cellStyleXfs>
  <cellXfs count="413">
    <xf numFmtId="0" fontId="0" fillId="0" borderId="0" xfId="0"/>
    <xf numFmtId="0" fontId="1" fillId="2" borderId="0" xfId="0" applyFont="1" applyFill="1"/>
    <xf numFmtId="0" fontId="2" fillId="0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0" xfId="47" applyFont="1" applyFill="1" applyAlignment="1">
      <alignment horizontal="center" vertical="center"/>
    </xf>
    <xf numFmtId="178" fontId="7" fillId="2" borderId="2" xfId="47" applyNumberFormat="1" applyFont="1" applyFill="1" applyBorder="1" applyAlignment="1">
      <alignment horizontal="center" vertical="center"/>
    </xf>
    <xf numFmtId="0" fontId="7" fillId="2" borderId="2" xfId="47" applyFont="1" applyFill="1" applyBorder="1" applyAlignment="1">
      <alignment horizontal="center" vertical="center"/>
    </xf>
    <xf numFmtId="178" fontId="6" fillId="2" borderId="2" xfId="47" applyNumberFormat="1" applyFont="1" applyFill="1" applyBorder="1" applyAlignment="1">
      <alignment horizontal="center" vertical="center"/>
    </xf>
    <xf numFmtId="0" fontId="6" fillId="2" borderId="2" xfId="47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47" applyFont="1" applyFill="1" applyBorder="1" applyAlignment="1">
      <alignment horizontal="center" vertical="center"/>
    </xf>
    <xf numFmtId="0" fontId="9" fillId="2" borderId="4" xfId="47" applyFont="1" applyFill="1" applyBorder="1" applyAlignment="1">
      <alignment horizontal="center" vertical="center"/>
    </xf>
    <xf numFmtId="0" fontId="9" fillId="2" borderId="0" xfId="47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Border="1"/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79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180" fontId="15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180" fontId="12" fillId="0" borderId="2" xfId="0" applyNumberFormat="1" applyFont="1" applyFill="1" applyBorder="1" applyAlignment="1">
      <alignment horizontal="center" vertical="center" wrapText="1"/>
    </xf>
    <xf numFmtId="180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80" fontId="12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180" fontId="12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180" fontId="15" fillId="2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9" fontId="17" fillId="0" borderId="2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/>
    </xf>
    <xf numFmtId="178" fontId="11" fillId="0" borderId="2" xfId="0" applyNumberFormat="1" applyFont="1" applyFill="1" applyBorder="1" applyAlignment="1">
      <alignment horizontal="center"/>
    </xf>
    <xf numFmtId="178" fontId="15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center"/>
    </xf>
    <xf numFmtId="178" fontId="15" fillId="2" borderId="2" xfId="0" applyNumberFormat="1" applyFont="1" applyFill="1" applyBorder="1" applyAlignment="1">
      <alignment horizontal="center" vertical="center"/>
    </xf>
    <xf numFmtId="178" fontId="17" fillId="0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49" fontId="19" fillId="2" borderId="0" xfId="71" applyNumberFormat="1" applyFont="1" applyFill="1" applyAlignment="1">
      <alignment horizontal="center" vertical="center"/>
    </xf>
    <xf numFmtId="49" fontId="20" fillId="2" borderId="0" xfId="71" applyNumberFormat="1" applyFont="1" applyFill="1" applyAlignment="1">
      <alignment horizontal="center" vertical="center"/>
    </xf>
    <xf numFmtId="49" fontId="20" fillId="2" borderId="0" xfId="71" applyNumberFormat="1" applyFont="1" applyFill="1" applyAlignment="1">
      <alignment horizontal="left" vertical="center"/>
    </xf>
    <xf numFmtId="49" fontId="20" fillId="2" borderId="0" xfId="71" applyNumberFormat="1" applyFont="1" applyFill="1" applyAlignment="1">
      <alignment horizontal="left" vertical="center" wrapText="1"/>
    </xf>
    <xf numFmtId="43" fontId="19" fillId="2" borderId="0" xfId="92" applyNumberFormat="1" applyFont="1" applyFill="1" applyAlignment="1">
      <alignment horizontal="center" vertical="center"/>
    </xf>
    <xf numFmtId="43" fontId="20" fillId="2" borderId="0" xfId="92" applyNumberFormat="1" applyFont="1" applyFill="1" applyAlignment="1">
      <alignment horizontal="right" vertical="center"/>
    </xf>
    <xf numFmtId="49" fontId="20" fillId="2" borderId="7" xfId="71" applyNumberFormat="1" applyFont="1" applyFill="1" applyBorder="1" applyAlignment="1">
      <alignment horizontal="center" vertical="center" wrapText="1"/>
    </xf>
    <xf numFmtId="181" fontId="20" fillId="2" borderId="7" xfId="71" applyNumberFormat="1" applyFont="1" applyFill="1" applyBorder="1" applyAlignment="1">
      <alignment horizontal="center" vertical="center" wrapText="1"/>
    </xf>
    <xf numFmtId="0" fontId="20" fillId="2" borderId="7" xfId="71" applyNumberFormat="1" applyFont="1" applyFill="1" applyBorder="1" applyAlignment="1">
      <alignment horizontal="center" vertical="center" wrapText="1"/>
    </xf>
    <xf numFmtId="43" fontId="19" fillId="2" borderId="7" xfId="92" applyNumberFormat="1" applyFont="1" applyFill="1" applyBorder="1" applyAlignment="1">
      <alignment horizontal="center" vertical="center" wrapText="1"/>
    </xf>
    <xf numFmtId="43" fontId="19" fillId="2" borderId="8" xfId="92" applyNumberFormat="1" applyFont="1" applyFill="1" applyBorder="1" applyAlignment="1">
      <alignment horizontal="right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left" vertical="center" wrapText="1"/>
    </xf>
    <xf numFmtId="0" fontId="20" fillId="2" borderId="7" xfId="0" applyNumberFormat="1" applyFont="1" applyFill="1" applyBorder="1" applyAlignment="1">
      <alignment horizontal="left" vertical="center"/>
    </xf>
    <xf numFmtId="43" fontId="20" fillId="2" borderId="7" xfId="92" applyNumberFormat="1" applyFont="1" applyFill="1" applyBorder="1" applyAlignment="1">
      <alignment horizontal="center" vertical="center" wrapText="1"/>
    </xf>
    <xf numFmtId="43" fontId="20" fillId="2" borderId="8" xfId="92" applyNumberFormat="1" applyFont="1" applyFill="1" applyBorder="1" applyAlignment="1">
      <alignment horizontal="right" vertical="center" wrapText="1"/>
    </xf>
    <xf numFmtId="0" fontId="20" fillId="2" borderId="7" xfId="129" applyNumberFormat="1" applyFont="1" applyFill="1" applyBorder="1" applyAlignment="1">
      <alignment horizontal="center" vertical="center"/>
    </xf>
    <xf numFmtId="49" fontId="7" fillId="2" borderId="7" xfId="129" applyNumberFormat="1" applyFont="1" applyFill="1" applyBorder="1" applyAlignment="1">
      <alignment horizontal="center" vertical="center"/>
    </xf>
    <xf numFmtId="0" fontId="20" fillId="2" borderId="7" xfId="129" applyNumberFormat="1" applyFont="1" applyFill="1" applyBorder="1" applyAlignment="1">
      <alignment horizontal="left" vertical="center" wrapText="1"/>
    </xf>
    <xf numFmtId="0" fontId="20" fillId="2" borderId="7" xfId="129" applyNumberFormat="1" applyFont="1" applyFill="1" applyBorder="1" applyAlignment="1">
      <alignment horizontal="left" vertical="center"/>
    </xf>
    <xf numFmtId="43" fontId="20" fillId="2" borderId="7" xfId="130" applyNumberFormat="1" applyFont="1" applyFill="1" applyBorder="1" applyAlignment="1">
      <alignment horizontal="center" vertical="center"/>
    </xf>
    <xf numFmtId="43" fontId="20" fillId="2" borderId="8" xfId="130" applyNumberFormat="1" applyFont="1" applyFill="1" applyBorder="1" applyAlignment="1">
      <alignment horizontal="center" vertical="center"/>
    </xf>
    <xf numFmtId="0" fontId="20" fillId="2" borderId="7" xfId="71" applyNumberFormat="1" applyFont="1" applyFill="1" applyBorder="1" applyAlignment="1">
      <alignment horizontal="center" vertical="center"/>
    </xf>
    <xf numFmtId="49" fontId="7" fillId="2" borderId="7" xfId="71" applyNumberFormat="1" applyFont="1" applyFill="1" applyBorder="1" applyAlignment="1">
      <alignment horizontal="center" vertical="center"/>
    </xf>
    <xf numFmtId="0" fontId="20" fillId="2" borderId="7" xfId="71" applyNumberFormat="1" applyFont="1" applyFill="1" applyBorder="1" applyAlignment="1">
      <alignment horizontal="left" vertical="center" wrapText="1"/>
    </xf>
    <xf numFmtId="0" fontId="20" fillId="2" borderId="7" xfId="71" applyNumberFormat="1" applyFont="1" applyFill="1" applyBorder="1" applyAlignment="1">
      <alignment horizontal="left" vertical="center"/>
    </xf>
    <xf numFmtId="43" fontId="20" fillId="2" borderId="7" xfId="92" applyNumberFormat="1" applyFont="1" applyFill="1" applyBorder="1" applyAlignment="1">
      <alignment horizontal="center" vertical="center"/>
    </xf>
    <xf numFmtId="43" fontId="20" fillId="2" borderId="8" xfId="92" applyNumberFormat="1" applyFont="1" applyFill="1" applyBorder="1" applyAlignment="1">
      <alignment horizontal="center" vertical="center"/>
    </xf>
    <xf numFmtId="43" fontId="20" fillId="2" borderId="9" xfId="92" applyNumberFormat="1" applyFont="1" applyFill="1" applyBorder="1" applyAlignment="1">
      <alignment horizontal="center" vertical="center"/>
    </xf>
    <xf numFmtId="43" fontId="20" fillId="2" borderId="10" xfId="92" applyNumberFormat="1" applyFont="1" applyFill="1" applyBorder="1" applyAlignment="1">
      <alignment horizontal="center" vertical="center"/>
    </xf>
    <xf numFmtId="49" fontId="7" fillId="2" borderId="9" xfId="71" applyNumberFormat="1" applyFont="1" applyFill="1" applyBorder="1" applyAlignment="1">
      <alignment horizontal="center" vertical="center"/>
    </xf>
    <xf numFmtId="0" fontId="20" fillId="2" borderId="7" xfId="23" applyNumberFormat="1" applyFont="1" applyFill="1" applyBorder="1" applyAlignment="1">
      <alignment horizontal="center" vertical="center"/>
    </xf>
    <xf numFmtId="49" fontId="7" fillId="2" borderId="7" xfId="23" applyNumberFormat="1" applyFont="1" applyFill="1" applyBorder="1" applyAlignment="1">
      <alignment horizontal="center" vertical="center"/>
    </xf>
    <xf numFmtId="0" fontId="20" fillId="2" borderId="7" xfId="23" applyNumberFormat="1" applyFont="1" applyFill="1" applyBorder="1" applyAlignment="1">
      <alignment horizontal="left" vertical="center" wrapText="1"/>
    </xf>
    <xf numFmtId="43" fontId="20" fillId="2" borderId="7" xfId="11" applyNumberFormat="1" applyFont="1" applyFill="1" applyBorder="1" applyAlignment="1">
      <alignment horizontal="center" vertical="center"/>
    </xf>
    <xf numFmtId="43" fontId="20" fillId="2" borderId="8" xfId="11" applyNumberFormat="1" applyFont="1" applyFill="1" applyBorder="1" applyAlignment="1">
      <alignment horizontal="center" vertical="center"/>
    </xf>
    <xf numFmtId="0" fontId="20" fillId="2" borderId="7" xfId="105" applyNumberFormat="1" applyFont="1" applyFill="1" applyBorder="1" applyAlignment="1">
      <alignment horizontal="center" vertical="center"/>
    </xf>
    <xf numFmtId="49" fontId="7" fillId="2" borderId="7" xfId="105" applyNumberFormat="1" applyFont="1" applyFill="1" applyBorder="1" applyAlignment="1">
      <alignment horizontal="center" vertical="center"/>
    </xf>
    <xf numFmtId="0" fontId="20" fillId="2" borderId="7" xfId="105" applyNumberFormat="1" applyFont="1" applyFill="1" applyBorder="1" applyAlignment="1">
      <alignment horizontal="left" vertical="center" wrapText="1"/>
    </xf>
    <xf numFmtId="0" fontId="20" fillId="2" borderId="7" xfId="105" applyNumberFormat="1" applyFont="1" applyFill="1" applyBorder="1" applyAlignment="1">
      <alignment horizontal="left" vertical="center"/>
    </xf>
    <xf numFmtId="43" fontId="20" fillId="2" borderId="7" xfId="6" applyNumberFormat="1" applyFont="1" applyFill="1" applyBorder="1" applyAlignment="1">
      <alignment horizontal="center" vertical="center"/>
    </xf>
    <xf numFmtId="43" fontId="20" fillId="2" borderId="8" xfId="6" applyNumberFormat="1" applyFont="1" applyFill="1" applyBorder="1" applyAlignment="1">
      <alignment horizontal="center" vertical="center"/>
    </xf>
    <xf numFmtId="0" fontId="20" fillId="2" borderId="7" xfId="26" applyNumberFormat="1" applyFont="1" applyFill="1" applyBorder="1" applyAlignment="1">
      <alignment horizontal="center" vertical="center"/>
    </xf>
    <xf numFmtId="49" fontId="7" fillId="2" borderId="7" xfId="26" applyNumberFormat="1" applyFont="1" applyFill="1" applyBorder="1" applyAlignment="1">
      <alignment horizontal="center" vertical="center"/>
    </xf>
    <xf numFmtId="0" fontId="20" fillId="2" borderId="7" xfId="26" applyNumberFormat="1" applyFont="1" applyFill="1" applyBorder="1" applyAlignment="1">
      <alignment horizontal="left" vertical="center" wrapText="1"/>
    </xf>
    <xf numFmtId="0" fontId="20" fillId="2" borderId="7" xfId="26" applyNumberFormat="1" applyFont="1" applyFill="1" applyBorder="1" applyAlignment="1">
      <alignment horizontal="left" vertical="center"/>
    </xf>
    <xf numFmtId="43" fontId="20" fillId="2" borderId="7" xfId="27" applyNumberFormat="1" applyFont="1" applyFill="1" applyBorder="1" applyAlignment="1">
      <alignment horizontal="center" vertical="center"/>
    </xf>
    <xf numFmtId="43" fontId="20" fillId="2" borderId="8" xfId="27" applyNumberFormat="1" applyFont="1" applyFill="1" applyBorder="1" applyAlignment="1">
      <alignment horizontal="center" vertical="center"/>
    </xf>
    <xf numFmtId="0" fontId="20" fillId="2" borderId="7" xfId="29" applyNumberFormat="1" applyFont="1" applyFill="1" applyBorder="1" applyAlignment="1">
      <alignment horizontal="center" vertical="center"/>
    </xf>
    <xf numFmtId="49" fontId="7" fillId="2" borderId="7" xfId="29" applyNumberFormat="1" applyFont="1" applyFill="1" applyBorder="1" applyAlignment="1">
      <alignment horizontal="center" vertical="center"/>
    </xf>
    <xf numFmtId="0" fontId="20" fillId="2" borderId="7" xfId="29" applyNumberFormat="1" applyFont="1" applyFill="1" applyBorder="1" applyAlignment="1">
      <alignment horizontal="left" vertical="center" wrapText="1"/>
    </xf>
    <xf numFmtId="0" fontId="20" fillId="2" borderId="7" xfId="29" applyNumberFormat="1" applyFont="1" applyFill="1" applyBorder="1" applyAlignment="1">
      <alignment horizontal="left" vertical="center"/>
    </xf>
    <xf numFmtId="43" fontId="20" fillId="2" borderId="7" xfId="31" applyNumberFormat="1" applyFont="1" applyFill="1" applyBorder="1" applyAlignment="1">
      <alignment horizontal="center" vertical="center"/>
    </xf>
    <xf numFmtId="43" fontId="20" fillId="2" borderId="8" xfId="31" applyNumberFormat="1" applyFont="1" applyFill="1" applyBorder="1" applyAlignment="1">
      <alignment horizontal="center" vertical="center"/>
    </xf>
    <xf numFmtId="0" fontId="20" fillId="2" borderId="7" xfId="28" applyNumberFormat="1" applyFont="1" applyFill="1" applyBorder="1" applyAlignment="1">
      <alignment horizontal="center" vertical="center"/>
    </xf>
    <xf numFmtId="49" fontId="7" fillId="2" borderId="7" xfId="28" applyNumberFormat="1" applyFont="1" applyFill="1" applyBorder="1" applyAlignment="1">
      <alignment horizontal="center" vertical="center"/>
    </xf>
    <xf numFmtId="0" fontId="20" fillId="2" borderId="7" xfId="28" applyNumberFormat="1" applyFont="1" applyFill="1" applyBorder="1" applyAlignment="1">
      <alignment horizontal="left" vertical="center" wrapText="1"/>
    </xf>
    <xf numFmtId="0" fontId="20" fillId="2" borderId="7" xfId="28" applyNumberFormat="1" applyFont="1" applyFill="1" applyBorder="1" applyAlignment="1">
      <alignment horizontal="left" vertical="center"/>
    </xf>
    <xf numFmtId="43" fontId="20" fillId="2" borderId="7" xfId="19" applyNumberFormat="1" applyFont="1" applyFill="1" applyBorder="1" applyAlignment="1">
      <alignment horizontal="center" vertical="center"/>
    </xf>
    <xf numFmtId="43" fontId="20" fillId="2" borderId="8" xfId="19" applyNumberFormat="1" applyFont="1" applyFill="1" applyBorder="1" applyAlignment="1">
      <alignment horizontal="center" vertical="center"/>
    </xf>
    <xf numFmtId="0" fontId="20" fillId="2" borderId="7" xfId="32" applyNumberFormat="1" applyFont="1" applyFill="1" applyBorder="1" applyAlignment="1">
      <alignment horizontal="center" vertical="center"/>
    </xf>
    <xf numFmtId="49" fontId="7" fillId="2" borderId="7" xfId="32" applyNumberFormat="1" applyFont="1" applyFill="1" applyBorder="1" applyAlignment="1">
      <alignment horizontal="center" vertical="center"/>
    </xf>
    <xf numFmtId="0" fontId="20" fillId="2" borderId="7" xfId="32" applyNumberFormat="1" applyFont="1" applyFill="1" applyBorder="1" applyAlignment="1">
      <alignment horizontal="left" vertical="center" wrapText="1"/>
    </xf>
    <xf numFmtId="0" fontId="20" fillId="2" borderId="7" xfId="32" applyNumberFormat="1" applyFont="1" applyFill="1" applyBorder="1" applyAlignment="1">
      <alignment horizontal="left" vertical="center"/>
    </xf>
    <xf numFmtId="43" fontId="20" fillId="2" borderId="7" xfId="35" applyNumberFormat="1" applyFont="1" applyFill="1" applyBorder="1" applyAlignment="1">
      <alignment horizontal="center" vertical="center"/>
    </xf>
    <xf numFmtId="43" fontId="20" fillId="2" borderId="8" xfId="35" applyNumberFormat="1" applyFont="1" applyFill="1" applyBorder="1" applyAlignment="1">
      <alignment horizontal="center" vertical="center"/>
    </xf>
    <xf numFmtId="49" fontId="8" fillId="0" borderId="7" xfId="17" applyNumberFormat="1" applyFont="1" applyBorder="1" applyAlignment="1">
      <alignment horizontal="center" vertical="center"/>
    </xf>
    <xf numFmtId="0" fontId="20" fillId="0" borderId="7" xfId="17" applyNumberFormat="1" applyFont="1" applyBorder="1" applyAlignment="1">
      <alignment horizontal="center" vertical="center"/>
    </xf>
    <xf numFmtId="0" fontId="20" fillId="0" borderId="11" xfId="17" applyNumberFormat="1" applyFont="1" applyBorder="1" applyAlignment="1">
      <alignment horizontal="left" vertical="center" wrapText="1"/>
    </xf>
    <xf numFmtId="0" fontId="20" fillId="0" borderId="12" xfId="63" applyFont="1" applyBorder="1" applyAlignment="1">
      <alignment horizontal="left" vertical="center" wrapText="1"/>
    </xf>
    <xf numFmtId="43" fontId="20" fillId="0" borderId="0" xfId="65" applyNumberFormat="1" applyFont="1" applyAlignment="1">
      <alignment horizontal="center" vertical="center"/>
    </xf>
    <xf numFmtId="0" fontId="20" fillId="0" borderId="7" xfId="17" applyNumberFormat="1" applyFont="1" applyBorder="1" applyAlignment="1">
      <alignment horizontal="left" vertical="center" wrapText="1"/>
    </xf>
    <xf numFmtId="0" fontId="20" fillId="0" borderId="7" xfId="63" applyFont="1" applyBorder="1" applyAlignment="1">
      <alignment horizontal="left" vertical="center" wrapText="1"/>
    </xf>
    <xf numFmtId="43" fontId="20" fillId="0" borderId="7" xfId="65" applyNumberFormat="1" applyFont="1" applyBorder="1" applyAlignment="1">
      <alignment horizontal="center" vertical="center"/>
    </xf>
    <xf numFmtId="49" fontId="20" fillId="2" borderId="7" xfId="71" applyNumberFormat="1" applyFont="1" applyFill="1" applyBorder="1" applyAlignment="1">
      <alignment horizontal="left" vertical="center" wrapText="1"/>
    </xf>
    <xf numFmtId="0" fontId="19" fillId="2" borderId="2" xfId="92" applyNumberFormat="1" applyFont="1" applyFill="1" applyBorder="1" applyAlignment="1">
      <alignment horizontal="center" vertical="center" shrinkToFit="1"/>
    </xf>
    <xf numFmtId="0" fontId="20" fillId="2" borderId="2" xfId="92" applyNumberFormat="1" applyFont="1" applyFill="1" applyBorder="1" applyAlignment="1">
      <alignment horizontal="left" vertical="center" shrinkToFit="1"/>
    </xf>
    <xf numFmtId="0" fontId="20" fillId="2" borderId="2" xfId="21" applyNumberFormat="1" applyFont="1" applyFill="1" applyBorder="1" applyAlignment="1">
      <alignment horizontal="left" vertical="center" shrinkToFit="1"/>
    </xf>
    <xf numFmtId="0" fontId="20" fillId="2" borderId="2" xfId="24" applyNumberFormat="1" applyFont="1" applyFill="1" applyBorder="1" applyAlignment="1">
      <alignment horizontal="left" vertical="center" shrinkToFit="1"/>
    </xf>
    <xf numFmtId="0" fontId="20" fillId="2" borderId="2" xfId="119" applyNumberFormat="1" applyFont="1" applyFill="1" applyBorder="1" applyAlignment="1">
      <alignment horizontal="left" vertical="center" shrinkToFit="1"/>
    </xf>
    <xf numFmtId="0" fontId="20" fillId="2" borderId="2" xfId="18" applyNumberFormat="1" applyFont="1" applyFill="1" applyBorder="1" applyAlignment="1">
      <alignment horizontal="left" vertical="center" shrinkToFit="1"/>
    </xf>
    <xf numFmtId="0" fontId="20" fillId="2" borderId="2" xfId="34" applyNumberFormat="1" applyFont="1" applyFill="1" applyBorder="1" applyAlignment="1">
      <alignment horizontal="left" vertical="center" shrinkToFit="1"/>
    </xf>
    <xf numFmtId="0" fontId="20" fillId="2" borderId="2" xfId="30" applyNumberFormat="1" applyFont="1" applyFill="1" applyBorder="1" applyAlignment="1">
      <alignment horizontal="left" vertical="center" wrapText="1" shrinkToFit="1"/>
    </xf>
    <xf numFmtId="0" fontId="20" fillId="2" borderId="2" xfId="92" applyNumberFormat="1" applyFont="1" applyFill="1" applyBorder="1" applyAlignment="1">
      <alignment horizontal="left" vertical="center" wrapText="1" shrinkToFit="1"/>
    </xf>
    <xf numFmtId="0" fontId="20" fillId="2" borderId="2" xfId="62" applyNumberFormat="1" applyFont="1" applyFill="1" applyBorder="1" applyAlignment="1">
      <alignment horizontal="left" vertical="center" shrinkToFit="1"/>
    </xf>
    <xf numFmtId="0" fontId="20" fillId="2" borderId="2" xfId="62" applyFont="1" applyFill="1" applyBorder="1" applyAlignment="1">
      <alignment horizontal="left" vertical="center" shrinkToFit="1"/>
    </xf>
    <xf numFmtId="0" fontId="21" fillId="2" borderId="2" xfId="68" applyNumberFormat="1" applyFont="1" applyFill="1" applyBorder="1" applyAlignment="1">
      <alignment horizontal="left" vertical="center" shrinkToFit="1"/>
    </xf>
    <xf numFmtId="43" fontId="20" fillId="2" borderId="8" xfId="92" applyNumberFormat="1" applyFont="1" applyFill="1" applyBorder="1" applyAlignment="1">
      <alignment horizontal="center" vertical="center" wrapText="1"/>
    </xf>
    <xf numFmtId="0" fontId="20" fillId="2" borderId="7" xfId="16" applyNumberFormat="1" applyFont="1" applyFill="1" applyBorder="1" applyAlignment="1">
      <alignment horizontal="center" vertical="center"/>
    </xf>
    <xf numFmtId="49" fontId="7" fillId="2" borderId="7" xfId="16" applyNumberFormat="1" applyFont="1" applyFill="1" applyBorder="1" applyAlignment="1">
      <alignment horizontal="center" vertical="center"/>
    </xf>
    <xf numFmtId="0" fontId="20" fillId="2" borderId="7" xfId="16" applyNumberFormat="1" applyFont="1" applyFill="1" applyBorder="1" applyAlignment="1">
      <alignment horizontal="left" vertical="center" wrapText="1"/>
    </xf>
    <xf numFmtId="43" fontId="20" fillId="2" borderId="7" xfId="64" applyNumberFormat="1" applyFont="1" applyFill="1" applyBorder="1" applyAlignment="1">
      <alignment horizontal="center" vertical="center"/>
    </xf>
    <xf numFmtId="0" fontId="20" fillId="2" borderId="9" xfId="71" applyNumberFormat="1" applyFont="1" applyFill="1" applyBorder="1" applyAlignment="1">
      <alignment horizontal="center" vertical="center"/>
    </xf>
    <xf numFmtId="0" fontId="20" fillId="2" borderId="9" xfId="71" applyNumberFormat="1" applyFont="1" applyFill="1" applyBorder="1" applyAlignment="1">
      <alignment horizontal="left" vertical="center" wrapText="1"/>
    </xf>
    <xf numFmtId="49" fontId="20" fillId="2" borderId="8" xfId="71" applyNumberFormat="1" applyFont="1" applyFill="1" applyBorder="1" applyAlignment="1">
      <alignment horizontal="center" vertical="center" wrapText="1"/>
    </xf>
    <xf numFmtId="0" fontId="20" fillId="2" borderId="2" xfId="71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left" vertical="center" wrapText="1"/>
    </xf>
    <xf numFmtId="43" fontId="20" fillId="2" borderId="2" xfId="92" applyNumberFormat="1" applyFont="1" applyFill="1" applyBorder="1" applyAlignment="1">
      <alignment horizontal="center" vertical="center"/>
    </xf>
    <xf numFmtId="0" fontId="20" fillId="2" borderId="7" xfId="67" applyNumberFormat="1" applyFont="1" applyFill="1" applyBorder="1" applyAlignment="1">
      <alignment horizontal="left" vertical="center" shrinkToFit="1"/>
    </xf>
    <xf numFmtId="0" fontId="20" fillId="2" borderId="7" xfId="92" applyNumberFormat="1" applyFont="1" applyFill="1" applyBorder="1" applyAlignment="1">
      <alignment horizontal="left" vertical="center" shrinkToFit="1"/>
    </xf>
    <xf numFmtId="0" fontId="20" fillId="2" borderId="9" xfId="92" applyNumberFormat="1" applyFont="1" applyFill="1" applyBorder="1" applyAlignment="1">
      <alignment horizontal="left" vertical="center" shrinkToFi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181" fontId="19" fillId="2" borderId="7" xfId="70" applyNumberFormat="1" applyFont="1" applyFill="1" applyBorder="1" applyAlignment="1">
      <alignment horizontal="center" vertical="center" wrapText="1"/>
    </xf>
    <xf numFmtId="49" fontId="20" fillId="2" borderId="7" xfId="70" applyNumberFormat="1" applyFont="1" applyFill="1" applyBorder="1" applyAlignment="1">
      <alignment horizontal="center" vertical="center" wrapText="1"/>
    </xf>
    <xf numFmtId="0" fontId="20" fillId="2" borderId="7" xfId="70" applyNumberFormat="1" applyFont="1" applyFill="1" applyBorder="1" applyAlignment="1">
      <alignment horizontal="center" vertical="center"/>
    </xf>
    <xf numFmtId="49" fontId="7" fillId="2" borderId="7" xfId="70" applyNumberFormat="1" applyFont="1" applyFill="1" applyBorder="1" applyAlignment="1">
      <alignment horizontal="center" vertical="center"/>
    </xf>
    <xf numFmtId="0" fontId="20" fillId="2" borderId="7" xfId="1" applyNumberFormat="1" applyFont="1" applyFill="1" applyBorder="1" applyAlignment="1">
      <alignment horizontal="center" vertical="center"/>
    </xf>
    <xf numFmtId="0" fontId="20" fillId="2" borderId="7" xfId="1" applyNumberFormat="1" applyFont="1" applyFill="1" applyBorder="1" applyAlignment="1">
      <alignment horizontal="left" vertical="center" wrapText="1"/>
    </xf>
    <xf numFmtId="0" fontId="20" fillId="2" borderId="7" xfId="1" applyNumberFormat="1" applyFont="1" applyFill="1" applyBorder="1" applyAlignment="1">
      <alignment horizontal="left" vertical="center"/>
    </xf>
    <xf numFmtId="43" fontId="20" fillId="2" borderId="7" xfId="87" applyNumberFormat="1" applyFont="1" applyFill="1" applyBorder="1" applyAlignment="1">
      <alignment horizontal="center" vertical="center"/>
    </xf>
    <xf numFmtId="0" fontId="20" fillId="2" borderId="7" xfId="70" applyNumberFormat="1" applyFont="1" applyFill="1" applyBorder="1" applyAlignment="1">
      <alignment horizontal="center" vertical="center" wrapText="1"/>
    </xf>
    <xf numFmtId="0" fontId="20" fillId="2" borderId="7" xfId="70" applyNumberFormat="1" applyFont="1" applyFill="1" applyBorder="1" applyAlignment="1">
      <alignment horizontal="left" vertical="center"/>
    </xf>
    <xf numFmtId="0" fontId="20" fillId="2" borderId="7" xfId="45" applyNumberFormat="1" applyFont="1" applyFill="1" applyBorder="1" applyAlignment="1">
      <alignment horizontal="left" vertical="center"/>
    </xf>
    <xf numFmtId="0" fontId="20" fillId="2" borderId="7" xfId="70" applyNumberFormat="1" applyFont="1" applyFill="1" applyBorder="1" applyAlignment="1">
      <alignment horizontal="left" vertical="center" wrapText="1"/>
    </xf>
    <xf numFmtId="0" fontId="20" fillId="2" borderId="7" xfId="45" applyNumberFormat="1" applyFont="1" applyFill="1" applyBorder="1" applyAlignment="1">
      <alignment horizontal="left" vertical="center" wrapText="1"/>
    </xf>
    <xf numFmtId="43" fontId="20" fillId="2" borderId="7" xfId="87" applyNumberFormat="1" applyFont="1" applyFill="1" applyBorder="1" applyAlignment="1">
      <alignment horizontal="center" vertical="center" wrapText="1"/>
    </xf>
    <xf numFmtId="0" fontId="20" fillId="2" borderId="2" xfId="89" applyNumberFormat="1" applyFont="1" applyFill="1" applyBorder="1" applyAlignment="1">
      <alignment horizontal="left" vertical="center" wrapText="1" shrinkToFit="1"/>
    </xf>
    <xf numFmtId="0" fontId="20" fillId="2" borderId="7" xfId="89" applyNumberFormat="1" applyFont="1" applyFill="1" applyBorder="1" applyAlignment="1">
      <alignment horizontal="left" vertical="center" wrapText="1" shrinkToFit="1"/>
    </xf>
    <xf numFmtId="0" fontId="23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17" fillId="0" borderId="0" xfId="0" applyFont="1"/>
    <xf numFmtId="41" fontId="0" fillId="0" borderId="0" xfId="0" applyNumberFormat="1"/>
    <xf numFmtId="10" fontId="0" fillId="0" borderId="0" xfId="0" applyNumberFormat="1"/>
    <xf numFmtId="0" fontId="2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1" fontId="0" fillId="0" borderId="2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/>
    <xf numFmtId="0" fontId="15" fillId="0" borderId="5" xfId="0" applyFont="1" applyFill="1" applyBorder="1" applyAlignment="1">
      <alignment horizontal="center" vertical="center"/>
    </xf>
    <xf numFmtId="41" fontId="17" fillId="0" borderId="2" xfId="0" applyNumberFormat="1" applyFont="1" applyBorder="1"/>
    <xf numFmtId="0" fontId="25" fillId="2" borderId="5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41" fontId="0" fillId="0" borderId="0" xfId="0" applyNumberFormat="1" applyFont="1"/>
    <xf numFmtId="10" fontId="0" fillId="0" borderId="0" xfId="0" applyNumberFormat="1" applyFont="1"/>
    <xf numFmtId="10" fontId="0" fillId="0" borderId="2" xfId="0" applyNumberFormat="1" applyFont="1" applyFill="1" applyBorder="1" applyAlignment="1">
      <alignment horizontal="center" vertical="center" wrapText="1"/>
    </xf>
    <xf numFmtId="10" fontId="0" fillId="0" borderId="2" xfId="0" applyNumberFormat="1" applyBorder="1"/>
    <xf numFmtId="10" fontId="17" fillId="0" borderId="2" xfId="0" applyNumberFormat="1" applyFont="1" applyBorder="1"/>
    <xf numFmtId="10" fontId="0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41" fontId="11" fillId="0" borderId="2" xfId="0" applyNumberFormat="1" applyFont="1" applyFill="1" applyBorder="1" applyAlignment="1">
      <alignment horizontal="center" vertical="center"/>
    </xf>
    <xf numFmtId="43" fontId="0" fillId="0" borderId="2" xfId="0" applyNumberFormat="1" applyBorder="1"/>
    <xf numFmtId="43" fontId="17" fillId="0" borderId="2" xfId="0" applyNumberFormat="1" applyFont="1" applyBorder="1"/>
    <xf numFmtId="43" fontId="0" fillId="0" borderId="0" xfId="0" applyNumberFormat="1"/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1" fillId="0" borderId="24" xfId="0" applyFont="1" applyBorder="1" applyAlignment="1">
      <alignment horizontal="left"/>
    </xf>
    <xf numFmtId="0" fontId="27" fillId="0" borderId="24" xfId="0" applyFont="1" applyBorder="1" applyAlignment="1">
      <alignment horizontal="right"/>
    </xf>
    <xf numFmtId="4" fontId="27" fillId="0" borderId="24" xfId="0" applyNumberFormat="1" applyFont="1" applyBorder="1" applyAlignment="1">
      <alignment horizontal="right"/>
    </xf>
    <xf numFmtId="0" fontId="27" fillId="0" borderId="25" xfId="0" applyFont="1" applyBorder="1" applyAlignment="1">
      <alignment horizontal="right"/>
    </xf>
    <xf numFmtId="176" fontId="0" fillId="0" borderId="0" xfId="0" applyNumberFormat="1"/>
    <xf numFmtId="0" fontId="29" fillId="0" borderId="24" xfId="0" applyFont="1" applyBorder="1" applyAlignment="1">
      <alignment horizontal="right"/>
    </xf>
    <xf numFmtId="4" fontId="29" fillId="0" borderId="24" xfId="0" applyNumberFormat="1" applyFont="1" applyBorder="1" applyAlignment="1">
      <alignment horizontal="right"/>
    </xf>
    <xf numFmtId="0" fontId="29" fillId="0" borderId="25" xfId="0" applyFont="1" applyBorder="1" applyAlignment="1">
      <alignment horizontal="right"/>
    </xf>
    <xf numFmtId="0" fontId="30" fillId="0" borderId="25" xfId="0" applyFont="1" applyBorder="1"/>
    <xf numFmtId="58" fontId="27" fillId="0" borderId="24" xfId="0" applyNumberFormat="1" applyFont="1" applyBorder="1" applyAlignment="1">
      <alignment horizontal="center"/>
    </xf>
    <xf numFmtId="0" fontId="27" fillId="0" borderId="24" xfId="0" applyFont="1" applyBorder="1" applyAlignment="1">
      <alignment horizontal="right" indent="2"/>
    </xf>
    <xf numFmtId="0" fontId="27" fillId="0" borderId="25" xfId="0" applyFont="1" applyBorder="1" applyAlignment="1">
      <alignment horizontal="right" indent="2"/>
    </xf>
    <xf numFmtId="4" fontId="29" fillId="0" borderId="25" xfId="0" applyNumberFormat="1" applyFont="1" applyBorder="1" applyAlignment="1">
      <alignment horizontal="right"/>
    </xf>
    <xf numFmtId="0" fontId="29" fillId="0" borderId="33" xfId="0" applyFont="1" applyBorder="1" applyAlignment="1">
      <alignment horizontal="right"/>
    </xf>
    <xf numFmtId="4" fontId="29" fillId="0" borderId="33" xfId="0" applyNumberFormat="1" applyFont="1" applyBorder="1" applyAlignment="1">
      <alignment horizontal="right"/>
    </xf>
    <xf numFmtId="4" fontId="29" fillId="0" borderId="31" xfId="0" applyNumberFormat="1" applyFont="1" applyBorder="1" applyAlignment="1">
      <alignment horizontal="right"/>
    </xf>
    <xf numFmtId="0" fontId="31" fillId="0" borderId="2" xfId="47" applyFont="1" applyFill="1" applyBorder="1" applyAlignment="1">
      <alignment horizontal="center" vertical="center"/>
    </xf>
    <xf numFmtId="0" fontId="31" fillId="2" borderId="2" xfId="47" applyFont="1" applyFill="1" applyBorder="1" applyAlignment="1">
      <alignment horizontal="center" vertical="center"/>
    </xf>
    <xf numFmtId="41" fontId="2" fillId="2" borderId="0" xfId="0" applyNumberFormat="1" applyFont="1" applyFill="1"/>
    <xf numFmtId="41" fontId="2" fillId="0" borderId="0" xfId="0" applyNumberFormat="1" applyFont="1" applyFill="1"/>
    <xf numFmtId="41" fontId="2" fillId="3" borderId="0" xfId="0" applyNumberFormat="1" applyFont="1" applyFill="1"/>
    <xf numFmtId="41" fontId="2" fillId="2" borderId="0" xfId="0" applyNumberFormat="1" applyFont="1" applyFill="1" applyAlignment="1">
      <alignment horizontal="center"/>
    </xf>
    <xf numFmtId="10" fontId="2" fillId="2" borderId="0" xfId="0" applyNumberFormat="1" applyFont="1" applyFill="1"/>
    <xf numFmtId="0" fontId="32" fillId="2" borderId="0" xfId="47" applyFont="1" applyFill="1" applyAlignment="1">
      <alignment horizontal="center" vertical="center"/>
    </xf>
    <xf numFmtId="41" fontId="32" fillId="2" borderId="0" xfId="47" applyNumberFormat="1" applyFont="1" applyFill="1" applyAlignment="1">
      <alignment horizontal="center" vertical="center"/>
    </xf>
    <xf numFmtId="0" fontId="33" fillId="2" borderId="2" xfId="47" applyFont="1" applyFill="1" applyBorder="1" applyAlignment="1">
      <alignment horizontal="center" vertical="center"/>
    </xf>
    <xf numFmtId="0" fontId="34" fillId="2" borderId="2" xfId="47" applyFont="1" applyFill="1" applyBorder="1" applyAlignment="1">
      <alignment horizontal="center" vertical="center"/>
    </xf>
    <xf numFmtId="41" fontId="34" fillId="2" borderId="2" xfId="47" applyNumberFormat="1" applyFont="1" applyFill="1" applyBorder="1" applyAlignment="1">
      <alignment horizontal="right" vertical="center"/>
    </xf>
    <xf numFmtId="0" fontId="33" fillId="2" borderId="3" xfId="47" applyFont="1" applyFill="1" applyBorder="1" applyAlignment="1">
      <alignment horizontal="center" vertical="center" wrapText="1"/>
    </xf>
    <xf numFmtId="0" fontId="35" fillId="2" borderId="2" xfId="47" applyFont="1" applyFill="1" applyBorder="1" applyAlignment="1">
      <alignment horizontal="center" vertical="center"/>
    </xf>
    <xf numFmtId="180" fontId="35" fillId="2" borderId="2" xfId="47" applyNumberFormat="1" applyFont="1" applyFill="1" applyBorder="1" applyAlignment="1">
      <alignment horizontal="center" vertical="center"/>
    </xf>
    <xf numFmtId="41" fontId="35" fillId="2" borderId="2" xfId="47" applyNumberFormat="1" applyFont="1" applyFill="1" applyBorder="1" applyAlignment="1">
      <alignment horizontal="right" vertical="center"/>
    </xf>
    <xf numFmtId="10" fontId="35" fillId="2" borderId="2" xfId="47" applyNumberFormat="1" applyFont="1" applyFill="1" applyBorder="1" applyAlignment="1">
      <alignment horizontal="center" vertical="center"/>
    </xf>
    <xf numFmtId="10" fontId="35" fillId="2" borderId="2" xfId="47" applyNumberFormat="1" applyFont="1" applyFill="1" applyBorder="1" applyAlignment="1">
      <alignment horizontal="right" vertical="center"/>
    </xf>
    <xf numFmtId="41" fontId="33" fillId="2" borderId="2" xfId="47" applyNumberFormat="1" applyFont="1" applyFill="1" applyBorder="1" applyAlignment="1">
      <alignment horizontal="right" vertical="center"/>
    </xf>
    <xf numFmtId="179" fontId="35" fillId="2" borderId="2" xfId="47" applyNumberFormat="1" applyFont="1" applyFill="1" applyBorder="1" applyAlignment="1">
      <alignment horizontal="center" vertical="center"/>
    </xf>
    <xf numFmtId="179" fontId="35" fillId="2" borderId="2" xfId="47" applyNumberFormat="1" applyFont="1" applyFill="1" applyBorder="1" applyAlignment="1">
      <alignment horizontal="center" vertical="center" wrapText="1"/>
    </xf>
    <xf numFmtId="0" fontId="9" fillId="2" borderId="2" xfId="47" applyFont="1" applyFill="1" applyBorder="1" applyAlignment="1">
      <alignment horizontal="center"/>
    </xf>
    <xf numFmtId="0" fontId="9" fillId="2" borderId="2" xfId="47" applyFont="1" applyFill="1" applyBorder="1" applyAlignment="1">
      <alignment horizontal="center" wrapText="1"/>
    </xf>
    <xf numFmtId="10" fontId="9" fillId="2" borderId="2" xfId="47" applyNumberFormat="1" applyFont="1" applyFill="1" applyBorder="1" applyAlignment="1">
      <alignment horizontal="right"/>
    </xf>
    <xf numFmtId="41" fontId="9" fillId="2" borderId="2" xfId="47" applyNumberFormat="1" applyFont="1" applyFill="1" applyBorder="1" applyAlignment="1">
      <alignment horizontal="right"/>
    </xf>
    <xf numFmtId="0" fontId="36" fillId="2" borderId="0" xfId="0" applyFont="1" applyFill="1"/>
    <xf numFmtId="0" fontId="36" fillId="2" borderId="0" xfId="0" applyFont="1" applyFill="1" applyAlignment="1">
      <alignment wrapText="1"/>
    </xf>
    <xf numFmtId="179" fontId="36" fillId="2" borderId="0" xfId="0" applyNumberFormat="1" applyFont="1" applyFill="1"/>
    <xf numFmtId="41" fontId="36" fillId="2" borderId="0" xfId="0" applyNumberFormat="1" applyFont="1" applyFill="1"/>
    <xf numFmtId="41" fontId="32" fillId="0" borderId="0" xfId="47" applyNumberFormat="1" applyFont="1" applyFill="1" applyAlignment="1">
      <alignment horizontal="center" vertical="center"/>
    </xf>
    <xf numFmtId="41" fontId="34" fillId="2" borderId="2" xfId="36" applyNumberFormat="1" applyFont="1" applyFill="1" applyBorder="1" applyAlignment="1">
      <alignment horizontal="right" vertical="center"/>
    </xf>
    <xf numFmtId="41" fontId="34" fillId="0" borderId="2" xfId="36" applyNumberFormat="1" applyFont="1" applyFill="1" applyBorder="1" applyAlignment="1">
      <alignment horizontal="right" vertical="center"/>
    </xf>
    <xf numFmtId="41" fontId="33" fillId="2" borderId="2" xfId="36" applyNumberFormat="1" applyFont="1" applyFill="1" applyBorder="1" applyAlignment="1">
      <alignment horizontal="right" vertical="center"/>
    </xf>
    <xf numFmtId="41" fontId="34" fillId="2" borderId="2" xfId="47" applyNumberFormat="1" applyFont="1" applyFill="1" applyBorder="1" applyAlignment="1">
      <alignment horizontal="center" vertical="center"/>
    </xf>
    <xf numFmtId="41" fontId="34" fillId="2" borderId="2" xfId="47" applyNumberFormat="1" applyFont="1" applyFill="1" applyBorder="1" applyAlignment="1">
      <alignment horizontal="center" vertical="center" wrapText="1"/>
    </xf>
    <xf numFmtId="41" fontId="34" fillId="2" borderId="2" xfId="47" applyNumberFormat="1" applyFont="1" applyFill="1" applyBorder="1" applyAlignment="1">
      <alignment horizontal="center"/>
    </xf>
    <xf numFmtId="41" fontId="35" fillId="0" borderId="2" xfId="47" applyNumberFormat="1" applyFont="1" applyFill="1" applyBorder="1" applyAlignment="1">
      <alignment horizontal="right" vertical="center"/>
    </xf>
    <xf numFmtId="41" fontId="35" fillId="2" borderId="2" xfId="36" applyNumberFormat="1" applyFont="1" applyFill="1" applyBorder="1" applyAlignment="1">
      <alignment horizontal="right" vertical="center"/>
    </xf>
    <xf numFmtId="41" fontId="37" fillId="2" borderId="2" xfId="47" applyNumberFormat="1" applyFont="1" applyFill="1" applyBorder="1" applyAlignment="1">
      <alignment horizontal="center" vertical="center"/>
    </xf>
    <xf numFmtId="41" fontId="33" fillId="0" borderId="2" xfId="36" applyNumberFormat="1" applyFont="1" applyFill="1" applyBorder="1" applyAlignment="1">
      <alignment horizontal="right" vertical="center"/>
    </xf>
    <xf numFmtId="41" fontId="33" fillId="2" borderId="2" xfId="47" applyNumberFormat="1" applyFont="1" applyFill="1" applyBorder="1" applyAlignment="1">
      <alignment horizontal="center" vertical="center"/>
    </xf>
    <xf numFmtId="41" fontId="9" fillId="0" borderId="2" xfId="47" applyNumberFormat="1" applyFont="1" applyFill="1" applyBorder="1" applyAlignment="1">
      <alignment horizontal="right"/>
    </xf>
    <xf numFmtId="41" fontId="38" fillId="2" borderId="2" xfId="47" applyNumberFormat="1" applyFont="1" applyFill="1" applyBorder="1" applyAlignment="1">
      <alignment horizontal="right" vertical="center"/>
    </xf>
    <xf numFmtId="41" fontId="9" fillId="2" borderId="2" xfId="47" applyNumberFormat="1" applyFont="1" applyFill="1" applyBorder="1" applyAlignment="1">
      <alignment horizontal="center"/>
    </xf>
    <xf numFmtId="41" fontId="36" fillId="0" borderId="0" xfId="0" applyNumberFormat="1" applyFont="1" applyFill="1"/>
    <xf numFmtId="41" fontId="32" fillId="3" borderId="0" xfId="47" applyNumberFormat="1" applyFont="1" applyFill="1" applyAlignment="1">
      <alignment horizontal="center" vertical="center"/>
    </xf>
    <xf numFmtId="41" fontId="34" fillId="4" borderId="2" xfId="47" applyNumberFormat="1" applyFont="1" applyFill="1" applyBorder="1" applyAlignment="1">
      <alignment wrapText="1"/>
    </xf>
    <xf numFmtId="41" fontId="33" fillId="4" borderId="2" xfId="47" applyNumberFormat="1" applyFont="1" applyFill="1" applyBorder="1" applyAlignment="1">
      <alignment horizontal="center" vertical="center" wrapText="1"/>
    </xf>
    <xf numFmtId="41" fontId="33" fillId="5" borderId="2" xfId="47" applyNumberFormat="1" applyFont="1" applyFill="1" applyBorder="1" applyAlignment="1">
      <alignment horizontal="center" vertical="center" wrapText="1"/>
    </xf>
    <xf numFmtId="41" fontId="34" fillId="3" borderId="2" xfId="47" applyNumberFormat="1" applyFont="1" applyFill="1" applyBorder="1" applyAlignment="1">
      <alignment horizontal="center"/>
    </xf>
    <xf numFmtId="41" fontId="34" fillId="4" borderId="2" xfId="47" applyNumberFormat="1" applyFont="1" applyFill="1" applyBorder="1" applyAlignment="1">
      <alignment horizontal="center"/>
    </xf>
    <xf numFmtId="41" fontId="34" fillId="5" borderId="2" xfId="47" applyNumberFormat="1" applyFont="1" applyFill="1" applyBorder="1" applyAlignment="1">
      <alignment horizontal="center"/>
    </xf>
    <xf numFmtId="41" fontId="37" fillId="3" borderId="2" xfId="47" applyNumberFormat="1" applyFont="1" applyFill="1" applyBorder="1" applyAlignment="1">
      <alignment horizontal="center"/>
    </xf>
    <xf numFmtId="41" fontId="37" fillId="3" borderId="2" xfId="47" applyNumberFormat="1" applyFont="1" applyFill="1" applyBorder="1" applyAlignment="1">
      <alignment horizontal="center" vertical="center"/>
    </xf>
    <xf numFmtId="41" fontId="37" fillId="2" borderId="2" xfId="47" applyNumberFormat="1" applyFont="1" applyFill="1" applyBorder="1" applyAlignment="1">
      <alignment horizontal="center"/>
    </xf>
    <xf numFmtId="41" fontId="37" fillId="4" borderId="2" xfId="47" applyNumberFormat="1" applyFont="1" applyFill="1" applyBorder="1" applyAlignment="1">
      <alignment horizontal="center" vertical="center"/>
    </xf>
    <xf numFmtId="41" fontId="37" fillId="5" borderId="2" xfId="47" applyNumberFormat="1" applyFont="1" applyFill="1" applyBorder="1" applyAlignment="1">
      <alignment horizontal="center" vertical="center"/>
    </xf>
    <xf numFmtId="41" fontId="34" fillId="3" borderId="2" xfId="47" applyNumberFormat="1" applyFont="1" applyFill="1" applyBorder="1" applyAlignment="1">
      <alignment horizontal="center" vertical="center" wrapText="1"/>
    </xf>
    <xf numFmtId="41" fontId="34" fillId="4" borderId="2" xfId="47" applyNumberFormat="1" applyFont="1" applyFill="1" applyBorder="1" applyAlignment="1">
      <alignment horizontal="center" vertical="center"/>
    </xf>
    <xf numFmtId="41" fontId="34" fillId="5" borderId="2" xfId="47" applyNumberFormat="1" applyFont="1" applyFill="1" applyBorder="1" applyAlignment="1">
      <alignment horizontal="center" vertical="center"/>
    </xf>
    <xf numFmtId="41" fontId="9" fillId="3" borderId="2" xfId="47" applyNumberFormat="1" applyFont="1" applyFill="1" applyBorder="1" applyAlignment="1">
      <alignment horizontal="center"/>
    </xf>
    <xf numFmtId="41" fontId="36" fillId="3" borderId="0" xfId="0" applyNumberFormat="1" applyFont="1" applyFill="1"/>
    <xf numFmtId="41" fontId="36" fillId="2" borderId="0" xfId="0" applyNumberFormat="1" applyFont="1" applyFill="1" applyAlignment="1">
      <alignment horizontal="center"/>
    </xf>
    <xf numFmtId="10" fontId="32" fillId="2" borderId="0" xfId="47" applyNumberFormat="1" applyFont="1" applyFill="1" applyAlignment="1">
      <alignment horizontal="center" vertical="center"/>
    </xf>
    <xf numFmtId="0" fontId="39" fillId="2" borderId="0" xfId="47" applyFont="1" applyFill="1" applyAlignment="1">
      <alignment horizontal="left" vertical="center"/>
    </xf>
    <xf numFmtId="10" fontId="33" fillId="6" borderId="2" xfId="47" applyNumberFormat="1" applyFont="1" applyFill="1" applyBorder="1" applyAlignment="1">
      <alignment vertical="center" wrapText="1"/>
    </xf>
    <xf numFmtId="41" fontId="33" fillId="6" borderId="2" xfId="47" applyNumberFormat="1" applyFont="1" applyFill="1" applyBorder="1" applyAlignment="1">
      <alignment vertical="center" wrapText="1"/>
    </xf>
    <xf numFmtId="10" fontId="34" fillId="6" borderId="2" xfId="47" applyNumberFormat="1" applyFont="1" applyFill="1" applyBorder="1" applyAlignment="1">
      <alignment horizontal="center"/>
    </xf>
    <xf numFmtId="41" fontId="34" fillId="6" borderId="2" xfId="47" applyNumberFormat="1" applyFont="1" applyFill="1" applyBorder="1" applyAlignment="1">
      <alignment horizontal="center"/>
    </xf>
    <xf numFmtId="41" fontId="34" fillId="2" borderId="2" xfId="0" applyNumberFormat="1" applyFont="1" applyFill="1" applyBorder="1"/>
    <xf numFmtId="10" fontId="37" fillId="6" borderId="2" xfId="47" applyNumberFormat="1" applyFont="1" applyFill="1" applyBorder="1" applyAlignment="1">
      <alignment horizontal="center" vertical="center"/>
    </xf>
    <xf numFmtId="41" fontId="37" fillId="6" borderId="2" xfId="47" applyNumberFormat="1" applyFont="1" applyFill="1" applyBorder="1" applyAlignment="1">
      <alignment horizontal="center"/>
    </xf>
    <xf numFmtId="41" fontId="37" fillId="2" borderId="2" xfId="0" applyNumberFormat="1" applyFont="1" applyFill="1" applyBorder="1"/>
    <xf numFmtId="10" fontId="34" fillId="6" borderId="2" xfId="47" applyNumberFormat="1" applyFont="1" applyFill="1" applyBorder="1" applyAlignment="1">
      <alignment horizontal="center" vertical="center" wrapText="1"/>
    </xf>
    <xf numFmtId="10" fontId="9" fillId="2" borderId="2" xfId="47" applyNumberFormat="1" applyFont="1" applyFill="1" applyBorder="1" applyAlignment="1">
      <alignment horizontal="center"/>
    </xf>
    <xf numFmtId="10" fontId="36" fillId="2" borderId="0" xfId="0" applyNumberFormat="1" applyFont="1" applyFill="1"/>
    <xf numFmtId="179" fontId="11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41" fontId="0" fillId="2" borderId="0" xfId="0" applyNumberFormat="1" applyFont="1" applyFill="1" applyAlignment="1">
      <alignment horizontal="right"/>
    </xf>
    <xf numFmtId="41" fontId="0" fillId="0" borderId="0" xfId="0" applyNumberFormat="1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/>
    </xf>
    <xf numFmtId="41" fontId="11" fillId="2" borderId="2" xfId="0" applyNumberFormat="1" applyFont="1" applyFill="1" applyBorder="1" applyAlignment="1">
      <alignment horizontal="center" vertical="center"/>
    </xf>
    <xf numFmtId="41" fontId="10" fillId="2" borderId="2" xfId="0" applyNumberFormat="1" applyFont="1" applyFill="1" applyBorder="1" applyAlignment="1">
      <alignment horizontal="right" vertical="center"/>
    </xf>
    <xf numFmtId="180" fontId="1" fillId="2" borderId="2" xfId="0" applyNumberFormat="1" applyFont="1" applyFill="1" applyBorder="1" applyAlignment="1">
      <alignment horizontal="center" vertical="center"/>
    </xf>
    <xf numFmtId="41" fontId="1" fillId="2" borderId="2" xfId="0" applyNumberFormat="1" applyFont="1" applyFill="1" applyBorder="1" applyAlignment="1">
      <alignment horizontal="right" vertical="center"/>
    </xf>
    <xf numFmtId="0" fontId="40" fillId="2" borderId="2" xfId="0" applyFont="1" applyFill="1" applyBorder="1" applyAlignment="1">
      <alignment horizontal="center" vertical="center"/>
    </xf>
    <xf numFmtId="41" fontId="40" fillId="2" borderId="2" xfId="0" applyNumberFormat="1" applyFont="1" applyFill="1" applyBorder="1" applyAlignment="1">
      <alignment horizontal="right" vertical="center"/>
    </xf>
    <xf numFmtId="179" fontId="1" fillId="2" borderId="2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center" vertical="center" wrapText="1"/>
    </xf>
    <xf numFmtId="41" fontId="10" fillId="2" borderId="2" xfId="36" applyNumberFormat="1" applyFont="1" applyFill="1" applyBorder="1" applyAlignment="1">
      <alignment horizontal="right" vertical="center"/>
    </xf>
    <xf numFmtId="41" fontId="11" fillId="0" borderId="2" xfId="0" applyNumberFormat="1" applyFont="1" applyFill="1" applyBorder="1" applyAlignment="1">
      <alignment horizontal="right" vertical="center"/>
    </xf>
    <xf numFmtId="41" fontId="15" fillId="0" borderId="2" xfId="0" applyNumberFormat="1" applyFont="1" applyFill="1" applyBorder="1" applyAlignment="1">
      <alignment horizontal="right" vertical="center"/>
    </xf>
    <xf numFmtId="41" fontId="40" fillId="2" borderId="2" xfId="36" applyNumberFormat="1" applyFont="1" applyFill="1" applyBorder="1" applyAlignment="1">
      <alignment horizontal="right" vertical="center"/>
    </xf>
    <xf numFmtId="179" fontId="15" fillId="0" borderId="2" xfId="0" applyNumberFormat="1" applyFont="1" applyFill="1" applyBorder="1" applyAlignment="1">
      <alignment horizontal="center" vertical="center"/>
    </xf>
    <xf numFmtId="0" fontId="7" fillId="2" borderId="2" xfId="47" applyFont="1" applyFill="1" applyBorder="1" applyAlignment="1">
      <alignment horizontal="center" vertical="center"/>
    </xf>
    <xf numFmtId="0" fontId="3" fillId="0" borderId="0" xfId="0" applyFont="1" applyFill="1"/>
    <xf numFmtId="0" fontId="6" fillId="2" borderId="2" xfId="47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1" fontId="33" fillId="2" borderId="1" xfId="47" applyNumberFormat="1" applyFont="1" applyFill="1" applyBorder="1" applyAlignment="1">
      <alignment horizontal="center" vertical="center" wrapText="1"/>
    </xf>
    <xf numFmtId="41" fontId="33" fillId="2" borderId="5" xfId="47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0" fontId="34" fillId="2" borderId="5" xfId="0" applyFont="1" applyFill="1" applyBorder="1" applyAlignment="1">
      <alignment vertical="center" wrapText="1"/>
    </xf>
    <xf numFmtId="41" fontId="33" fillId="3" borderId="1" xfId="47" applyNumberFormat="1" applyFont="1" applyFill="1" applyBorder="1" applyAlignment="1">
      <alignment horizontal="center" vertical="center" wrapText="1"/>
    </xf>
    <xf numFmtId="41" fontId="33" fillId="3" borderId="5" xfId="47" applyNumberFormat="1" applyFont="1" applyFill="1" applyBorder="1" applyAlignment="1">
      <alignment horizontal="center" vertical="center" wrapText="1"/>
    </xf>
    <xf numFmtId="0" fontId="33" fillId="2" borderId="1" xfId="47" applyFont="1" applyFill="1" applyBorder="1" applyAlignment="1">
      <alignment horizontal="center" vertical="center" wrapText="1"/>
    </xf>
    <xf numFmtId="0" fontId="33" fillId="2" borderId="3" xfId="47" applyFont="1" applyFill="1" applyBorder="1" applyAlignment="1">
      <alignment horizontal="center" vertical="center" wrapText="1"/>
    </xf>
    <xf numFmtId="0" fontId="33" fillId="2" borderId="5" xfId="47" applyFont="1" applyFill="1" applyBorder="1" applyAlignment="1">
      <alignment horizontal="center" vertical="center" wrapText="1"/>
    </xf>
    <xf numFmtId="0" fontId="33" fillId="2" borderId="1" xfId="47" applyFont="1" applyFill="1" applyBorder="1" applyAlignment="1">
      <alignment horizontal="center" vertical="center"/>
    </xf>
    <xf numFmtId="0" fontId="33" fillId="2" borderId="5" xfId="47" applyFont="1" applyFill="1" applyBorder="1" applyAlignment="1">
      <alignment horizontal="center" vertical="center"/>
    </xf>
    <xf numFmtId="0" fontId="5" fillId="2" borderId="0" xfId="47" applyFont="1" applyFill="1" applyAlignment="1">
      <alignment horizontal="center" vertical="center"/>
    </xf>
    <xf numFmtId="41" fontId="34" fillId="5" borderId="2" xfId="47" applyNumberFormat="1" applyFont="1" applyFill="1" applyBorder="1" applyAlignment="1">
      <alignment vertical="center" wrapText="1"/>
    </xf>
    <xf numFmtId="0" fontId="34" fillId="6" borderId="2" xfId="47" applyFont="1" applyFill="1" applyBorder="1" applyAlignment="1">
      <alignment vertical="center" wrapText="1"/>
    </xf>
    <xf numFmtId="0" fontId="33" fillId="2" borderId="1" xfId="47" applyFont="1" applyFill="1" applyBorder="1" applyAlignment="1">
      <alignment vertical="center" wrapText="1"/>
    </xf>
    <xf numFmtId="0" fontId="33" fillId="2" borderId="5" xfId="47" applyFont="1" applyFill="1" applyBorder="1" applyAlignment="1">
      <alignment vertical="center" wrapText="1"/>
    </xf>
    <xf numFmtId="41" fontId="33" fillId="2" borderId="1" xfId="47" applyNumberFormat="1" applyFont="1" applyFill="1" applyBorder="1" applyAlignment="1">
      <alignment horizontal="left" vertical="center" wrapText="1"/>
    </xf>
    <xf numFmtId="41" fontId="33" fillId="2" borderId="5" xfId="47" applyNumberFormat="1" applyFont="1" applyFill="1" applyBorder="1" applyAlignment="1">
      <alignment horizontal="left" vertical="center" wrapText="1"/>
    </xf>
    <xf numFmtId="41" fontId="33" fillId="2" borderId="2" xfId="47" applyNumberFormat="1" applyFont="1" applyFill="1" applyBorder="1" applyAlignment="1">
      <alignment vertical="center" wrapText="1"/>
    </xf>
    <xf numFmtId="41" fontId="33" fillId="2" borderId="1" xfId="47" applyNumberFormat="1" applyFont="1" applyFill="1" applyBorder="1" applyAlignment="1">
      <alignment vertical="center" wrapText="1"/>
    </xf>
    <xf numFmtId="41" fontId="33" fillId="2" borderId="5" xfId="47" applyNumberFormat="1" applyFont="1" applyFill="1" applyBorder="1" applyAlignment="1">
      <alignment vertical="center" wrapText="1"/>
    </xf>
    <xf numFmtId="41" fontId="33" fillId="0" borderId="1" xfId="47" applyNumberFormat="1" applyFont="1" applyFill="1" applyBorder="1" applyAlignment="1">
      <alignment horizontal="center" vertical="center" wrapText="1"/>
    </xf>
    <xf numFmtId="41" fontId="33" fillId="0" borderId="5" xfId="47" applyNumberFormat="1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" fillId="2" borderId="0" xfId="0" applyFont="1" applyFill="1"/>
    <xf numFmtId="0" fontId="22" fillId="2" borderId="15" xfId="0" applyFont="1" applyFill="1" applyBorder="1" applyAlignment="1">
      <alignment horizontal="center" vertical="center"/>
    </xf>
    <xf numFmtId="0" fontId="20" fillId="2" borderId="1" xfId="92" applyNumberFormat="1" applyFont="1" applyFill="1" applyBorder="1" applyAlignment="1">
      <alignment horizontal="left" vertical="center" shrinkToFit="1"/>
    </xf>
    <xf numFmtId="0" fontId="20" fillId="2" borderId="5" xfId="92" applyNumberFormat="1" applyFont="1" applyFill="1" applyBorder="1" applyAlignment="1">
      <alignment horizontal="left" vertical="center" shrinkToFit="1"/>
    </xf>
    <xf numFmtId="0" fontId="20" fillId="2" borderId="1" xfId="92" applyNumberFormat="1" applyFont="1" applyFill="1" applyBorder="1" applyAlignment="1">
      <alignment horizontal="left" vertical="center" wrapText="1" shrinkToFit="1"/>
    </xf>
    <xf numFmtId="0" fontId="20" fillId="2" borderId="3" xfId="92" applyNumberFormat="1" applyFont="1" applyFill="1" applyBorder="1" applyAlignment="1">
      <alignment horizontal="left" vertical="center" wrapText="1" shrinkToFit="1"/>
    </xf>
    <xf numFmtId="0" fontId="20" fillId="2" borderId="5" xfId="92" applyNumberFormat="1" applyFont="1" applyFill="1" applyBorder="1" applyAlignment="1">
      <alignment horizontal="left" vertical="center" wrapText="1" shrinkToFit="1"/>
    </xf>
    <xf numFmtId="43" fontId="20" fillId="2" borderId="13" xfId="92" applyNumberFormat="1" applyFont="1" applyFill="1" applyBorder="1" applyAlignment="1">
      <alignment horizontal="center" vertical="center"/>
    </xf>
    <xf numFmtId="43" fontId="20" fillId="2" borderId="14" xfId="92" applyNumberFormat="1" applyFont="1" applyFill="1" applyBorder="1" applyAlignment="1">
      <alignment horizontal="center" vertical="center"/>
    </xf>
    <xf numFmtId="0" fontId="18" fillId="2" borderId="0" xfId="71" applyNumberFormat="1" applyFont="1" applyFill="1" applyAlignment="1">
      <alignment horizontal="center" vertical="center"/>
    </xf>
    <xf numFmtId="49" fontId="7" fillId="2" borderId="7" xfId="71" applyNumberFormat="1" applyFont="1" applyFill="1" applyBorder="1" applyAlignment="1">
      <alignment horizontal="center" vertical="center"/>
    </xf>
    <xf numFmtId="0" fontId="20" fillId="2" borderId="7" xfId="71" applyNumberFormat="1" applyFont="1" applyFill="1" applyBorder="1" applyAlignment="1">
      <alignment horizontal="left" vertical="center" wrapText="1"/>
    </xf>
    <xf numFmtId="0" fontId="20" fillId="2" borderId="7" xfId="71" applyNumberFormat="1" applyFont="1" applyFill="1" applyBorder="1" applyAlignment="1">
      <alignment horizontal="left" vertical="center"/>
    </xf>
    <xf numFmtId="43" fontId="20" fillId="2" borderId="7" xfId="92" applyNumberFormat="1" applyFont="1" applyFill="1" applyBorder="1" applyAlignment="1">
      <alignment horizontal="center" vertical="center"/>
    </xf>
    <xf numFmtId="43" fontId="20" fillId="2" borderId="8" xfId="9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6" fillId="0" borderId="2" xfId="47" applyFont="1" applyFill="1" applyBorder="1" applyAlignment="1">
      <alignment horizontal="center" vertical="center"/>
    </xf>
    <xf numFmtId="179" fontId="6" fillId="2" borderId="2" xfId="47" applyNumberFormat="1" applyFont="1" applyFill="1" applyBorder="1" applyAlignment="1">
      <alignment horizontal="center" vertical="center"/>
    </xf>
    <xf numFmtId="0" fontId="6" fillId="2" borderId="2" xfId="47" applyFont="1" applyFill="1" applyBorder="1" applyAlignment="1">
      <alignment horizontal="center" vertical="center" wrapText="1"/>
    </xf>
    <xf numFmtId="0" fontId="7" fillId="2" borderId="2" xfId="47" applyFont="1" applyFill="1" applyBorder="1" applyAlignment="1">
      <alignment horizontal="center" vertical="center"/>
    </xf>
    <xf numFmtId="0" fontId="4" fillId="2" borderId="0" xfId="47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9" fillId="2" borderId="0" xfId="47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39">
    <cellStyle name="百分比 2" xfId="7"/>
    <cellStyle name="百分比 2 2" xfId="12"/>
    <cellStyle name="百分比 3" xfId="22"/>
    <cellStyle name="百分比 3 3" xfId="4"/>
    <cellStyle name="百分比 3 4" xfId="20"/>
    <cellStyle name="百分比 4" xfId="13"/>
    <cellStyle name="常规" xfId="0" builtinId="0"/>
    <cellStyle name="常规 10" xfId="21"/>
    <cellStyle name="常规 11" xfId="23"/>
    <cellStyle name="常规 11 2" xfId="25"/>
    <cellStyle name="常规 12" xfId="11"/>
    <cellStyle name="常规 13" xfId="24"/>
    <cellStyle name="常规 14" xfId="26"/>
    <cellStyle name="常规 15" xfId="27"/>
    <cellStyle name="常规 16" xfId="18"/>
    <cellStyle name="常规 17" xfId="29"/>
    <cellStyle name="常规 18" xfId="31"/>
    <cellStyle name="常规 18 2" xfId="33"/>
    <cellStyle name="常规 19" xfId="34"/>
    <cellStyle name="常规 2" xfId="36"/>
    <cellStyle name="常规 2 10" xfId="37"/>
    <cellStyle name="常规 2 11" xfId="38"/>
    <cellStyle name="常规 2 12" xfId="39"/>
    <cellStyle name="常规 2 13" xfId="40"/>
    <cellStyle name="常规 2 2" xfId="41"/>
    <cellStyle name="常规 2 2 10" xfId="42"/>
    <cellStyle name="常规 2 2 11" xfId="43"/>
    <cellStyle name="常规 2 2 2" xfId="44"/>
    <cellStyle name="常规 2 2 3" xfId="46"/>
    <cellStyle name="常规 2 2 4" xfId="2"/>
    <cellStyle name="常规 2 2 5" xfId="48"/>
    <cellStyle name="常规 2 2 6" xfId="49"/>
    <cellStyle name="常规 2 2 7" xfId="50"/>
    <cellStyle name="常规 2 2 8" xfId="51"/>
    <cellStyle name="常规 2 2 9" xfId="52"/>
    <cellStyle name="常规 2 3" xfId="53"/>
    <cellStyle name="常规 2 4" xfId="54"/>
    <cellStyle name="常规 2 4 2" xfId="55"/>
    <cellStyle name="常规 2 4 3" xfId="56"/>
    <cellStyle name="常规 2 5" xfId="57"/>
    <cellStyle name="常规 2 6" xfId="58"/>
    <cellStyle name="常规 2 7" xfId="59"/>
    <cellStyle name="常规 2 8" xfId="60"/>
    <cellStyle name="常规 2 9" xfId="61"/>
    <cellStyle name="常规 20" xfId="28"/>
    <cellStyle name="常规 21" xfId="19"/>
    <cellStyle name="常规 22" xfId="30"/>
    <cellStyle name="常规 23" xfId="32"/>
    <cellStyle name="常规 24" xfId="35"/>
    <cellStyle name="常规 25" xfId="62"/>
    <cellStyle name="常规 26" xfId="16"/>
    <cellStyle name="常规 27" xfId="64"/>
    <cellStyle name="常规 27 2" xfId="66"/>
    <cellStyle name="常规 28" xfId="67"/>
    <cellStyle name="常规 29" xfId="69"/>
    <cellStyle name="常规 3" xfId="71"/>
    <cellStyle name="常规 3 10" xfId="73"/>
    <cellStyle name="常规 3 11" xfId="75"/>
    <cellStyle name="常规 3 12" xfId="77"/>
    <cellStyle name="常规 3 2" xfId="79"/>
    <cellStyle name="常规 3 3" xfId="80"/>
    <cellStyle name="常规 3 4" xfId="81"/>
    <cellStyle name="常规 3 5" xfId="82"/>
    <cellStyle name="常规 3 6" xfId="83"/>
    <cellStyle name="常规 3 7" xfId="84"/>
    <cellStyle name="常规 3 8" xfId="85"/>
    <cellStyle name="常规 3 9" xfId="86"/>
    <cellStyle name="常规 30" xfId="63"/>
    <cellStyle name="常规 31" xfId="17"/>
    <cellStyle name="常规 32" xfId="65"/>
    <cellStyle name="常规 33" xfId="68"/>
    <cellStyle name="常规 34" xfId="70"/>
    <cellStyle name="常规 35" xfId="87"/>
    <cellStyle name="常规 36" xfId="89"/>
    <cellStyle name="常规 37" xfId="45"/>
    <cellStyle name="常规 38" xfId="47"/>
    <cellStyle name="常规 38 2" xfId="91"/>
    <cellStyle name="常规 39" xfId="1"/>
    <cellStyle name="常规 4" xfId="92"/>
    <cellStyle name="常规 4 10" xfId="94"/>
    <cellStyle name="常规 4 11" xfId="14"/>
    <cellStyle name="常规 4 12" xfId="9"/>
    <cellStyle name="常规 4 13" xfId="5"/>
    <cellStyle name="常规 4 14" xfId="15"/>
    <cellStyle name="常规 4 2" xfId="95"/>
    <cellStyle name="常规 4 3" xfId="96"/>
    <cellStyle name="常规 4 4" xfId="97"/>
    <cellStyle name="常规 4 5" xfId="98"/>
    <cellStyle name="常规 4 6" xfId="99"/>
    <cellStyle name="常规 4 7" xfId="100"/>
    <cellStyle name="常规 4 8" xfId="101"/>
    <cellStyle name="常规 4 9" xfId="102"/>
    <cellStyle name="常规 40" xfId="88"/>
    <cellStyle name="常规 40 2" xfId="103"/>
    <cellStyle name="常规 40 3" xfId="104"/>
    <cellStyle name="常规 41" xfId="90"/>
    <cellStyle name="常规 5" xfId="105"/>
    <cellStyle name="常规 5 10" xfId="106"/>
    <cellStyle name="常规 5 11" xfId="107"/>
    <cellStyle name="常规 5 2" xfId="10"/>
    <cellStyle name="常规 5 3" xfId="108"/>
    <cellStyle name="常规 5 4" xfId="109"/>
    <cellStyle name="常规 5 5" xfId="110"/>
    <cellStyle name="常规 5 6" xfId="111"/>
    <cellStyle name="常规 5 7" xfId="112"/>
    <cellStyle name="常规 5 8" xfId="113"/>
    <cellStyle name="常规 5 9" xfId="114"/>
    <cellStyle name="常规 6" xfId="6"/>
    <cellStyle name="常规 6 10" xfId="72"/>
    <cellStyle name="常规 6 11" xfId="93"/>
    <cellStyle name="常规 6 2" xfId="115"/>
    <cellStyle name="常规 6 3" xfId="116"/>
    <cellStyle name="常规 6 4" xfId="117"/>
    <cellStyle name="常规 6 5" xfId="8"/>
    <cellStyle name="常规 6 6" xfId="74"/>
    <cellStyle name="常规 6 7" xfId="76"/>
    <cellStyle name="常规 6 8" xfId="78"/>
    <cellStyle name="常规 6 9" xfId="118"/>
    <cellStyle name="常规 7" xfId="119"/>
    <cellStyle name="常规 7 10" xfId="120"/>
    <cellStyle name="常规 7 11" xfId="121"/>
    <cellStyle name="常规 7 2" xfId="122"/>
    <cellStyle name="常规 7 3" xfId="3"/>
    <cellStyle name="常规 7 4" xfId="123"/>
    <cellStyle name="常规 7 5" xfId="124"/>
    <cellStyle name="常规 7 6" xfId="125"/>
    <cellStyle name="常规 7 7" xfId="126"/>
    <cellStyle name="常规 7 8" xfId="127"/>
    <cellStyle name="常规 7 9" xfId="128"/>
    <cellStyle name="常规 8" xfId="129"/>
    <cellStyle name="常规 9" xfId="130"/>
    <cellStyle name="千位分隔 2" xfId="131"/>
    <cellStyle name="千位分隔 2 2" xfId="132"/>
    <cellStyle name="千位分隔 2 3" xfId="133"/>
    <cellStyle name="千位分隔 3" xfId="134"/>
    <cellStyle name="千位分隔 4" xfId="135"/>
    <cellStyle name="千位分隔 4 2" xfId="136"/>
    <cellStyle name="千位分隔 5" xfId="137"/>
    <cellStyle name="千位分隔 6" xfId="1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4"/>
  <sheetViews>
    <sheetView workbookViewId="0">
      <pane xSplit="4" ySplit="3" topLeftCell="E31" activePane="bottomRight" state="frozen"/>
      <selection pane="topRight"/>
      <selection pane="bottomLeft"/>
      <selection pane="bottomRight" activeCell="J3" sqref="J3"/>
    </sheetView>
  </sheetViews>
  <sheetFormatPr defaultColWidth="8.625" defaultRowHeight="13.5"/>
  <cols>
    <col min="1" max="1" width="9.125" style="16" customWidth="1"/>
    <col min="2" max="2" width="9.125" style="17" hidden="1" customWidth="1"/>
    <col min="3" max="3" width="9.125" style="17" customWidth="1"/>
    <col min="4" max="4" width="18" style="17" customWidth="1"/>
    <col min="5" max="7" width="14.375" style="316" customWidth="1"/>
    <col min="8" max="9" width="15.625" style="317" customWidth="1"/>
    <col min="10" max="10" width="18.25" style="317" customWidth="1"/>
    <col min="11" max="11" width="15.625" style="318" customWidth="1"/>
    <col min="12" max="12" width="15.625" style="17" hidden="1" customWidth="1"/>
    <col min="13" max="13" width="22.875" style="17" hidden="1" customWidth="1"/>
    <col min="14" max="14" width="16.25" style="17" hidden="1" customWidth="1"/>
    <col min="15" max="15" width="21.375" style="38" hidden="1" customWidth="1"/>
    <col min="16" max="16" width="13.125" style="17" hidden="1" customWidth="1"/>
    <col min="17" max="16384" width="8.625" style="17"/>
  </cols>
  <sheetData>
    <row r="1" spans="1:16" ht="39.950000000000003" customHeight="1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62"/>
    </row>
    <row r="2" spans="1:16" s="34" customFormat="1">
      <c r="A2" s="338" t="s">
        <v>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16" ht="41.25" customHeight="1">
      <c r="A3" s="18" t="s">
        <v>2</v>
      </c>
      <c r="B3" s="19" t="s">
        <v>3</v>
      </c>
      <c r="C3" s="19" t="s">
        <v>4</v>
      </c>
      <c r="D3" s="19" t="s">
        <v>5</v>
      </c>
      <c r="E3" s="319" t="s">
        <v>6</v>
      </c>
      <c r="F3" s="319" t="s">
        <v>7</v>
      </c>
      <c r="G3" s="319" t="s">
        <v>8</v>
      </c>
      <c r="H3" s="320" t="s">
        <v>9</v>
      </c>
      <c r="I3" s="320" t="s">
        <v>10</v>
      </c>
      <c r="J3" s="320" t="s">
        <v>11</v>
      </c>
      <c r="K3" s="327" t="s">
        <v>12</v>
      </c>
      <c r="L3" s="19" t="s">
        <v>13</v>
      </c>
      <c r="M3" s="39" t="s">
        <v>14</v>
      </c>
      <c r="N3" s="39" t="s">
        <v>15</v>
      </c>
      <c r="O3" s="63" t="s">
        <v>16</v>
      </c>
      <c r="P3" s="39" t="s">
        <v>17</v>
      </c>
    </row>
    <row r="4" spans="1:16" ht="26.25" customHeight="1">
      <c r="A4" s="18">
        <v>1</v>
      </c>
      <c r="B4" s="20"/>
      <c r="C4" s="339" t="s">
        <v>18</v>
      </c>
      <c r="D4" s="18" t="s">
        <v>19</v>
      </c>
      <c r="E4" s="27">
        <v>32</v>
      </c>
      <c r="F4" s="27">
        <v>32</v>
      </c>
      <c r="G4" s="27">
        <v>29</v>
      </c>
      <c r="H4" s="321">
        <v>2925</v>
      </c>
      <c r="I4" s="328">
        <v>2577.2399999999998</v>
      </c>
      <c r="J4" s="328">
        <v>2577.2350000000001</v>
      </c>
      <c r="K4" s="329">
        <f>H4-I4</f>
        <v>347.76000000000022</v>
      </c>
      <c r="L4" s="40">
        <v>1272.7270000000001</v>
      </c>
      <c r="M4" s="41">
        <f>H4-L4</f>
        <v>1652.2729999999999</v>
      </c>
      <c r="N4" s="42"/>
      <c r="O4" s="64">
        <v>52.54</v>
      </c>
      <c r="P4" s="42">
        <v>170</v>
      </c>
    </row>
    <row r="5" spans="1:16" ht="20.100000000000001" customHeight="1">
      <c r="A5" s="18">
        <v>2</v>
      </c>
      <c r="B5" s="22"/>
      <c r="C5" s="340"/>
      <c r="D5" s="18" t="s">
        <v>20</v>
      </c>
      <c r="E5" s="27">
        <v>74</v>
      </c>
      <c r="F5" s="27">
        <v>103</v>
      </c>
      <c r="G5" s="27">
        <v>87</v>
      </c>
      <c r="H5" s="321">
        <v>2303</v>
      </c>
      <c r="I5" s="328">
        <v>2065.34</v>
      </c>
      <c r="J5" s="328">
        <v>686.69</v>
      </c>
      <c r="K5" s="329">
        <f t="shared" ref="K5:K44" si="0">H5-I5</f>
        <v>237.65999999999985</v>
      </c>
      <c r="L5" s="40">
        <v>727.27200000000005</v>
      </c>
      <c r="M5" s="41">
        <f t="shared" ref="M5:M40" si="1">H5-L5</f>
        <v>1575.7280000000001</v>
      </c>
      <c r="N5" s="43"/>
      <c r="O5" s="65">
        <v>47.46</v>
      </c>
      <c r="P5" s="42">
        <v>154</v>
      </c>
    </row>
    <row r="6" spans="1:16" ht="20.100000000000001" customHeight="1">
      <c r="A6" s="18"/>
      <c r="B6" s="23"/>
      <c r="C6" s="341"/>
      <c r="D6" s="24" t="s">
        <v>21</v>
      </c>
      <c r="E6" s="322">
        <f t="shared" ref="E6:J6" si="2">E4+E5</f>
        <v>106</v>
      </c>
      <c r="F6" s="322">
        <f t="shared" si="2"/>
        <v>135</v>
      </c>
      <c r="G6" s="322">
        <f t="shared" si="2"/>
        <v>116</v>
      </c>
      <c r="H6" s="323">
        <f t="shared" si="2"/>
        <v>5228</v>
      </c>
      <c r="I6" s="323">
        <f t="shared" si="2"/>
        <v>4642.58</v>
      </c>
      <c r="J6" s="323">
        <f t="shared" si="2"/>
        <v>3263.9250000000002</v>
      </c>
      <c r="K6" s="330">
        <f t="shared" si="0"/>
        <v>585.42000000000007</v>
      </c>
      <c r="L6" s="45">
        <f>L4+L5</f>
        <v>1999.9990000000003</v>
      </c>
      <c r="M6" s="45">
        <f>M4+M5</f>
        <v>3228.0010000000002</v>
      </c>
      <c r="N6" s="45">
        <f>N4+N5</f>
        <v>0</v>
      </c>
      <c r="O6" s="66"/>
      <c r="P6" s="42">
        <v>324</v>
      </c>
    </row>
    <row r="7" spans="1:16" s="35" customFormat="1" ht="20.100000000000001" customHeight="1">
      <c r="A7" s="18">
        <v>3</v>
      </c>
      <c r="B7" s="25"/>
      <c r="C7" s="339" t="s">
        <v>22</v>
      </c>
      <c r="D7" s="18" t="s">
        <v>23</v>
      </c>
      <c r="E7" s="27">
        <v>3</v>
      </c>
      <c r="F7" s="27">
        <v>3</v>
      </c>
      <c r="G7" s="27">
        <v>3</v>
      </c>
      <c r="H7" s="321">
        <v>130</v>
      </c>
      <c r="I7" s="328">
        <v>134.96</v>
      </c>
      <c r="J7" s="328">
        <v>134.96</v>
      </c>
      <c r="K7" s="329">
        <f t="shared" si="0"/>
        <v>-4.960000000000008</v>
      </c>
      <c r="L7" s="47">
        <v>355.24</v>
      </c>
      <c r="M7" s="48"/>
      <c r="N7" s="49">
        <f>H7-L7</f>
        <v>-225.24</v>
      </c>
      <c r="O7" s="67"/>
      <c r="P7" s="48"/>
    </row>
    <row r="8" spans="1:16" s="35" customFormat="1" ht="20.100000000000001" customHeight="1">
      <c r="A8" s="18">
        <v>4</v>
      </c>
      <c r="B8" s="26"/>
      <c r="C8" s="340"/>
      <c r="D8" s="18" t="s">
        <v>24</v>
      </c>
      <c r="E8" s="27">
        <v>3</v>
      </c>
      <c r="F8" s="27">
        <v>3</v>
      </c>
      <c r="G8" s="27">
        <v>3</v>
      </c>
      <c r="H8" s="321">
        <v>200</v>
      </c>
      <c r="I8" s="328">
        <v>200</v>
      </c>
      <c r="J8" s="328">
        <v>100</v>
      </c>
      <c r="K8" s="329">
        <f t="shared" si="0"/>
        <v>0</v>
      </c>
      <c r="L8" s="47">
        <v>357.25</v>
      </c>
      <c r="M8" s="48"/>
      <c r="N8" s="49">
        <f>H8-L8</f>
        <v>-157.25</v>
      </c>
      <c r="O8" s="67"/>
      <c r="P8" s="48"/>
    </row>
    <row r="9" spans="1:16" ht="20.100000000000001" customHeight="1">
      <c r="A9" s="18">
        <v>5</v>
      </c>
      <c r="B9" s="22"/>
      <c r="C9" s="340"/>
      <c r="D9" s="18" t="s">
        <v>25</v>
      </c>
      <c r="E9" s="27">
        <v>25</v>
      </c>
      <c r="F9" s="27">
        <v>25</v>
      </c>
      <c r="G9" s="27">
        <v>20</v>
      </c>
      <c r="H9" s="321">
        <v>1666.29</v>
      </c>
      <c r="I9" s="331">
        <f>1401.95-1</f>
        <v>1400.95</v>
      </c>
      <c r="J9" s="331">
        <f>1401.94-1</f>
        <v>1400.94</v>
      </c>
      <c r="K9" s="329">
        <f t="shared" si="0"/>
        <v>265.33999999999992</v>
      </c>
      <c r="L9" s="50">
        <v>1029.5999999999999</v>
      </c>
      <c r="M9" s="41">
        <f t="shared" si="1"/>
        <v>636.69000000000005</v>
      </c>
      <c r="N9" s="42"/>
      <c r="O9" s="64">
        <v>13.76</v>
      </c>
      <c r="P9" s="42">
        <v>90</v>
      </c>
    </row>
    <row r="10" spans="1:16" ht="20.100000000000001" customHeight="1">
      <c r="A10" s="18">
        <v>6</v>
      </c>
      <c r="B10" s="22"/>
      <c r="C10" s="340"/>
      <c r="D10" s="18" t="s">
        <v>26</v>
      </c>
      <c r="E10" s="27">
        <v>202</v>
      </c>
      <c r="F10" s="27">
        <v>202</v>
      </c>
      <c r="G10" s="27">
        <v>193</v>
      </c>
      <c r="H10" s="321">
        <v>5206</v>
      </c>
      <c r="I10" s="328">
        <f>4592.21+100</f>
        <v>4692.21</v>
      </c>
      <c r="J10" s="328">
        <f>4241.07+32.45</f>
        <v>4273.5199999999995</v>
      </c>
      <c r="K10" s="329">
        <f t="shared" si="0"/>
        <v>513.79</v>
      </c>
      <c r="L10" s="40">
        <v>1441</v>
      </c>
      <c r="M10" s="41">
        <f t="shared" si="1"/>
        <v>3765</v>
      </c>
      <c r="N10" s="42"/>
      <c r="O10" s="64">
        <v>81.349999999999994</v>
      </c>
      <c r="P10" s="42">
        <v>528</v>
      </c>
    </row>
    <row r="11" spans="1:16" ht="20.100000000000001" customHeight="1">
      <c r="A11" s="18">
        <v>7</v>
      </c>
      <c r="B11" s="22"/>
      <c r="C11" s="340"/>
      <c r="D11" s="18" t="s">
        <v>27</v>
      </c>
      <c r="E11" s="27">
        <v>16</v>
      </c>
      <c r="F11" s="27">
        <v>16</v>
      </c>
      <c r="G11" s="27">
        <v>16</v>
      </c>
      <c r="H11" s="321">
        <v>1043.55</v>
      </c>
      <c r="I11" s="328">
        <v>1043.56</v>
      </c>
      <c r="J11" s="328">
        <v>267.41000000000003</v>
      </c>
      <c r="K11" s="329">
        <f t="shared" si="0"/>
        <v>-9.9999999999909051E-3</v>
      </c>
      <c r="L11" s="40">
        <v>816.86</v>
      </c>
      <c r="M11" s="41">
        <f t="shared" si="1"/>
        <v>226.68999999999994</v>
      </c>
      <c r="N11" s="42"/>
      <c r="O11" s="64">
        <v>4.9000000000000004</v>
      </c>
      <c r="P11" s="42">
        <v>32</v>
      </c>
    </row>
    <row r="12" spans="1:16" ht="20.100000000000001" customHeight="1">
      <c r="A12" s="18"/>
      <c r="B12" s="23"/>
      <c r="C12" s="341"/>
      <c r="D12" s="18" t="s">
        <v>28</v>
      </c>
      <c r="E12" s="322">
        <f>E7+E8+E9+E10+E11</f>
        <v>249</v>
      </c>
      <c r="F12" s="322">
        <f>F7+F8+F9+F10+F11</f>
        <v>249</v>
      </c>
      <c r="G12" s="322">
        <f>G7+G8+G9+G10+G11</f>
        <v>235</v>
      </c>
      <c r="H12" s="323">
        <f t="shared" ref="H12:N12" si="3">H7+H8+H9+H10+H11</f>
        <v>8245.84</v>
      </c>
      <c r="I12" s="323">
        <f t="shared" si="3"/>
        <v>7471.68</v>
      </c>
      <c r="J12" s="323">
        <f t="shared" si="3"/>
        <v>6176.83</v>
      </c>
      <c r="K12" s="330">
        <f t="shared" si="0"/>
        <v>774.15999999999985</v>
      </c>
      <c r="L12" s="45">
        <f t="shared" si="3"/>
        <v>3999.9500000000003</v>
      </c>
      <c r="M12" s="45">
        <f t="shared" si="3"/>
        <v>4628.38</v>
      </c>
      <c r="N12" s="45">
        <f t="shared" si="3"/>
        <v>-382.49</v>
      </c>
      <c r="O12" s="66"/>
      <c r="P12" s="42">
        <v>650</v>
      </c>
    </row>
    <row r="13" spans="1:16" ht="20.100000000000001" customHeight="1">
      <c r="A13" s="18">
        <v>8</v>
      </c>
      <c r="B13" s="20"/>
      <c r="C13" s="339" t="s">
        <v>29</v>
      </c>
      <c r="D13" s="18" t="s">
        <v>30</v>
      </c>
      <c r="E13" s="27">
        <v>6</v>
      </c>
      <c r="F13" s="27">
        <v>6</v>
      </c>
      <c r="G13" s="27">
        <v>3</v>
      </c>
      <c r="H13" s="321">
        <v>532</v>
      </c>
      <c r="I13" s="328">
        <v>231.5</v>
      </c>
      <c r="J13" s="328">
        <v>200</v>
      </c>
      <c r="K13" s="329">
        <f t="shared" si="0"/>
        <v>300.5</v>
      </c>
      <c r="L13" s="40">
        <v>478.55227882037502</v>
      </c>
      <c r="M13" s="41">
        <f t="shared" si="1"/>
        <v>53.447721179624978</v>
      </c>
      <c r="N13" s="42"/>
      <c r="O13" s="64">
        <f>M13/M43*100</f>
        <v>1.5123197486727122</v>
      </c>
      <c r="P13" s="68">
        <f>O13/100*650</f>
        <v>9.8300783663726286</v>
      </c>
    </row>
    <row r="14" spans="1:16" s="35" customFormat="1" ht="20.100000000000001" customHeight="1">
      <c r="A14" s="18">
        <v>9</v>
      </c>
      <c r="B14" s="26"/>
      <c r="C14" s="340"/>
      <c r="D14" s="18" t="s">
        <v>31</v>
      </c>
      <c r="E14" s="27">
        <v>0</v>
      </c>
      <c r="F14" s="27">
        <v>0</v>
      </c>
      <c r="G14" s="27">
        <v>0</v>
      </c>
      <c r="H14" s="321">
        <v>0</v>
      </c>
      <c r="I14" s="328">
        <v>0</v>
      </c>
      <c r="J14" s="328">
        <v>0</v>
      </c>
      <c r="K14" s="329">
        <f t="shared" si="0"/>
        <v>0</v>
      </c>
      <c r="L14" s="47">
        <v>265.41554959785498</v>
      </c>
      <c r="M14" s="48"/>
      <c r="N14" s="49">
        <f>H14-L14</f>
        <v>-265.41554959785498</v>
      </c>
      <c r="O14" s="64"/>
      <c r="P14" s="68"/>
    </row>
    <row r="15" spans="1:16" ht="20.100000000000001" customHeight="1">
      <c r="A15" s="18">
        <v>10</v>
      </c>
      <c r="B15" s="22"/>
      <c r="C15" s="340"/>
      <c r="D15" s="18" t="s">
        <v>32</v>
      </c>
      <c r="E15" s="324">
        <v>51</v>
      </c>
      <c r="F15" s="324">
        <v>51</v>
      </c>
      <c r="G15" s="324">
        <v>49</v>
      </c>
      <c r="H15" s="325">
        <v>1734.5159000000001</v>
      </c>
      <c r="I15" s="331">
        <f>1721.76-99.495</f>
        <v>1622.2649999999999</v>
      </c>
      <c r="J15" s="328">
        <v>1622.2696000000001</v>
      </c>
      <c r="K15" s="329">
        <f t="shared" si="0"/>
        <v>112.25090000000023</v>
      </c>
      <c r="L15" s="50">
        <v>358.57908847185001</v>
      </c>
      <c r="M15" s="41">
        <f t="shared" si="1"/>
        <v>1375.93681152815</v>
      </c>
      <c r="N15" s="42"/>
      <c r="O15" s="64">
        <f>M15/M43*100</f>
        <v>38.932556282549918</v>
      </c>
      <c r="P15" s="68">
        <v>265</v>
      </c>
    </row>
    <row r="16" spans="1:16" ht="20.100000000000001" customHeight="1">
      <c r="A16" s="18">
        <v>11</v>
      </c>
      <c r="B16" s="22"/>
      <c r="C16" s="340"/>
      <c r="D16" s="18" t="s">
        <v>33</v>
      </c>
      <c r="E16" s="27">
        <v>5</v>
      </c>
      <c r="F16" s="27">
        <v>5</v>
      </c>
      <c r="G16" s="27">
        <v>5</v>
      </c>
      <c r="H16" s="321">
        <v>269.33999999999997</v>
      </c>
      <c r="I16" s="328">
        <v>269.33999999999997</v>
      </c>
      <c r="J16" s="328">
        <v>269.33999999999997</v>
      </c>
      <c r="K16" s="329">
        <f t="shared" si="0"/>
        <v>0</v>
      </c>
      <c r="L16" s="40">
        <v>123.324396782842</v>
      </c>
      <c r="M16" s="41">
        <f t="shared" si="1"/>
        <v>146.01560321715797</v>
      </c>
      <c r="N16" s="42"/>
      <c r="O16" s="64">
        <f>M16/M44*100</f>
        <v>1.2819028500453098</v>
      </c>
      <c r="P16" s="68">
        <f t="shared" ref="P16:P40" si="4">O16/100*650</f>
        <v>8.3323685252945143</v>
      </c>
    </row>
    <row r="17" spans="1:16" ht="20.100000000000001" customHeight="1">
      <c r="A17" s="18">
        <v>12</v>
      </c>
      <c r="B17" s="22"/>
      <c r="C17" s="340"/>
      <c r="D17" s="18" t="s">
        <v>34</v>
      </c>
      <c r="E17" s="27">
        <v>9</v>
      </c>
      <c r="F17" s="27">
        <v>9</v>
      </c>
      <c r="G17" s="27">
        <v>7</v>
      </c>
      <c r="H17" s="321">
        <v>300.23</v>
      </c>
      <c r="I17" s="328">
        <v>175.5</v>
      </c>
      <c r="J17" s="328">
        <v>175.5</v>
      </c>
      <c r="K17" s="329">
        <f t="shared" si="0"/>
        <v>124.73000000000002</v>
      </c>
      <c r="L17" s="40">
        <v>70.375335120643399</v>
      </c>
      <c r="M17" s="41">
        <f t="shared" si="1"/>
        <v>229.85466487935662</v>
      </c>
      <c r="N17" s="42"/>
      <c r="O17" s="64">
        <f>M17/3614*100</f>
        <v>6.3601180099434593</v>
      </c>
      <c r="P17" s="68">
        <f t="shared" si="4"/>
        <v>41.340767064632487</v>
      </c>
    </row>
    <row r="18" spans="1:16" s="35" customFormat="1" ht="20.100000000000001" customHeight="1">
      <c r="A18" s="18">
        <v>13</v>
      </c>
      <c r="B18" s="26"/>
      <c r="C18" s="340"/>
      <c r="D18" s="18" t="s">
        <v>35</v>
      </c>
      <c r="E18" s="27">
        <v>3</v>
      </c>
      <c r="F18" s="27">
        <v>3</v>
      </c>
      <c r="G18" s="27">
        <v>3</v>
      </c>
      <c r="H18" s="321">
        <v>7.7</v>
      </c>
      <c r="I18" s="328">
        <v>7.7</v>
      </c>
      <c r="J18" s="328">
        <v>7.7</v>
      </c>
      <c r="K18" s="329">
        <f t="shared" si="0"/>
        <v>0</v>
      </c>
      <c r="L18" s="47">
        <v>96.514745308311007</v>
      </c>
      <c r="M18" s="48"/>
      <c r="N18" s="49">
        <f>H18-L18</f>
        <v>-88.814745308311004</v>
      </c>
      <c r="O18" s="64"/>
      <c r="P18" s="68"/>
    </row>
    <row r="19" spans="1:16" ht="20.100000000000001" customHeight="1">
      <c r="A19" s="18">
        <v>14</v>
      </c>
      <c r="B19" s="22"/>
      <c r="C19" s="340"/>
      <c r="D19" s="18" t="s">
        <v>36</v>
      </c>
      <c r="E19" s="27">
        <v>5</v>
      </c>
      <c r="F19" s="27">
        <v>5</v>
      </c>
      <c r="G19" s="27">
        <v>5</v>
      </c>
      <c r="H19" s="321">
        <v>144</v>
      </c>
      <c r="I19" s="328">
        <f>144.95-0.25</f>
        <v>144.69999999999999</v>
      </c>
      <c r="J19" s="328">
        <v>129.94999999999999</v>
      </c>
      <c r="K19" s="329">
        <f t="shared" si="0"/>
        <v>-0.69999999999998863</v>
      </c>
      <c r="L19" s="40">
        <v>89.8123324396783</v>
      </c>
      <c r="M19" s="41">
        <f t="shared" si="1"/>
        <v>54.1876675603217</v>
      </c>
      <c r="N19" s="42"/>
      <c r="O19" s="64">
        <f t="shared" ref="O19:O40" si="5">M19/3614*100</f>
        <v>1.4993820575628583</v>
      </c>
      <c r="P19" s="68">
        <f t="shared" si="4"/>
        <v>9.7459833741585786</v>
      </c>
    </row>
    <row r="20" spans="1:16" s="35" customFormat="1" ht="20.100000000000001" customHeight="1">
      <c r="A20" s="18">
        <v>15</v>
      </c>
      <c r="B20" s="26"/>
      <c r="C20" s="340"/>
      <c r="D20" s="18" t="s">
        <v>37</v>
      </c>
      <c r="E20" s="27">
        <v>1</v>
      </c>
      <c r="F20" s="27">
        <v>1</v>
      </c>
      <c r="G20" s="27">
        <v>0</v>
      </c>
      <c r="H20" s="321">
        <v>49.53</v>
      </c>
      <c r="I20" s="328">
        <v>0</v>
      </c>
      <c r="J20" s="328">
        <v>0</v>
      </c>
      <c r="K20" s="329">
        <f t="shared" si="0"/>
        <v>49.53</v>
      </c>
      <c r="L20" s="47">
        <v>111.930294906166</v>
      </c>
      <c r="M20" s="48"/>
      <c r="N20" s="49">
        <f>H20-L20</f>
        <v>-62.400294906165996</v>
      </c>
      <c r="O20" s="64"/>
      <c r="P20" s="68"/>
    </row>
    <row r="21" spans="1:16" ht="20.100000000000001" customHeight="1">
      <c r="A21" s="18">
        <v>16</v>
      </c>
      <c r="B21" s="22"/>
      <c r="C21" s="340"/>
      <c r="D21" s="18" t="s">
        <v>38</v>
      </c>
      <c r="E21" s="27">
        <v>8</v>
      </c>
      <c r="F21" s="27">
        <v>8</v>
      </c>
      <c r="G21" s="27">
        <v>8</v>
      </c>
      <c r="H21" s="321">
        <v>125.9</v>
      </c>
      <c r="I21" s="328">
        <v>125.9</v>
      </c>
      <c r="J21" s="328">
        <v>125.9</v>
      </c>
      <c r="K21" s="329">
        <f t="shared" si="0"/>
        <v>0</v>
      </c>
      <c r="L21" s="40">
        <v>105.227882037534</v>
      </c>
      <c r="M21" s="41">
        <f t="shared" si="1"/>
        <v>20.672117962466004</v>
      </c>
      <c r="N21" s="42"/>
      <c r="O21" s="64">
        <f t="shared" si="5"/>
        <v>0.57200105042794702</v>
      </c>
      <c r="P21" s="68">
        <f t="shared" si="4"/>
        <v>3.7180068277816556</v>
      </c>
    </row>
    <row r="22" spans="1:16" s="36" customFormat="1" ht="20.100000000000001" customHeight="1">
      <c r="A22" s="27">
        <v>17</v>
      </c>
      <c r="B22" s="28"/>
      <c r="C22" s="340"/>
      <c r="D22" s="27" t="s">
        <v>39</v>
      </c>
      <c r="E22" s="27">
        <v>10</v>
      </c>
      <c r="F22" s="27">
        <v>10</v>
      </c>
      <c r="G22" s="27">
        <v>6</v>
      </c>
      <c r="H22" s="321">
        <v>227</v>
      </c>
      <c r="I22" s="328">
        <v>87</v>
      </c>
      <c r="J22" s="328">
        <v>87</v>
      </c>
      <c r="K22" s="329">
        <f t="shared" si="0"/>
        <v>140</v>
      </c>
      <c r="L22" s="55">
        <v>83.109919571045594</v>
      </c>
      <c r="M22" s="56"/>
      <c r="N22" s="57">
        <f>H22-L22</f>
        <v>143.89008042895441</v>
      </c>
      <c r="O22" s="64"/>
      <c r="P22" s="68"/>
    </row>
    <row r="23" spans="1:16" ht="20.100000000000001" customHeight="1">
      <c r="A23" s="18">
        <v>18</v>
      </c>
      <c r="B23" s="22"/>
      <c r="C23" s="340"/>
      <c r="D23" s="18" t="s">
        <v>40</v>
      </c>
      <c r="E23" s="27">
        <v>17</v>
      </c>
      <c r="F23" s="27">
        <v>17</v>
      </c>
      <c r="G23" s="27">
        <v>13</v>
      </c>
      <c r="H23" s="321">
        <v>143.04580000000001</v>
      </c>
      <c r="I23" s="328">
        <v>130.26</v>
      </c>
      <c r="J23" s="328">
        <v>130.25727649999999</v>
      </c>
      <c r="K23" s="329">
        <f t="shared" si="0"/>
        <v>12.785800000000023</v>
      </c>
      <c r="L23" s="40">
        <v>132.03753351206399</v>
      </c>
      <c r="M23" s="41">
        <f t="shared" si="1"/>
        <v>11.008266487936027</v>
      </c>
      <c r="N23" s="42"/>
      <c r="O23" s="64">
        <f t="shared" si="5"/>
        <v>0.30460062224504775</v>
      </c>
      <c r="P23" s="68">
        <f t="shared" si="4"/>
        <v>1.9799040445928102</v>
      </c>
    </row>
    <row r="24" spans="1:16" ht="20.100000000000001" customHeight="1">
      <c r="A24" s="18">
        <v>19</v>
      </c>
      <c r="B24" s="22"/>
      <c r="C24" s="340"/>
      <c r="D24" s="18" t="s">
        <v>41</v>
      </c>
      <c r="E24" s="27">
        <v>4</v>
      </c>
      <c r="F24" s="27">
        <v>4</v>
      </c>
      <c r="G24" s="27">
        <v>3</v>
      </c>
      <c r="H24" s="321">
        <v>137.99</v>
      </c>
      <c r="I24" s="328">
        <v>127.99</v>
      </c>
      <c r="J24" s="328">
        <v>127.99</v>
      </c>
      <c r="K24" s="329">
        <f t="shared" si="0"/>
        <v>10.000000000000014</v>
      </c>
      <c r="L24" s="40">
        <v>87.131367292225207</v>
      </c>
      <c r="M24" s="41">
        <f t="shared" si="1"/>
        <v>50.858632707774802</v>
      </c>
      <c r="N24" s="42"/>
      <c r="O24" s="64">
        <f t="shared" si="5"/>
        <v>1.4072670920800996</v>
      </c>
      <c r="P24" s="68">
        <f t="shared" si="4"/>
        <v>9.1472360985206471</v>
      </c>
    </row>
    <row r="25" spans="1:16" ht="20.100000000000001" customHeight="1">
      <c r="A25" s="18">
        <v>20</v>
      </c>
      <c r="B25" s="22"/>
      <c r="C25" s="340"/>
      <c r="D25" s="18" t="s">
        <v>42</v>
      </c>
      <c r="E25" s="27">
        <v>24</v>
      </c>
      <c r="F25" s="27">
        <v>24</v>
      </c>
      <c r="G25" s="27">
        <v>24</v>
      </c>
      <c r="H25" s="321">
        <v>245.23</v>
      </c>
      <c r="I25" s="328">
        <v>245.23</v>
      </c>
      <c r="J25" s="328">
        <v>174.73</v>
      </c>
      <c r="K25" s="329">
        <f t="shared" si="0"/>
        <v>0</v>
      </c>
      <c r="L25" s="40">
        <v>140.750670241287</v>
      </c>
      <c r="M25" s="41">
        <f t="shared" si="1"/>
        <v>104.47932975871299</v>
      </c>
      <c r="N25" s="42"/>
      <c r="O25" s="64">
        <f t="shared" si="5"/>
        <v>2.8909609783816546</v>
      </c>
      <c r="P25" s="68">
        <f t="shared" si="4"/>
        <v>18.791246359480756</v>
      </c>
    </row>
    <row r="26" spans="1:16" ht="20.100000000000001" customHeight="1">
      <c r="A26" s="18">
        <v>21</v>
      </c>
      <c r="B26" s="22"/>
      <c r="C26" s="340"/>
      <c r="D26" s="18" t="s">
        <v>43</v>
      </c>
      <c r="E26" s="27">
        <v>10</v>
      </c>
      <c r="F26" s="27">
        <v>10</v>
      </c>
      <c r="G26" s="27">
        <v>3</v>
      </c>
      <c r="H26" s="321">
        <v>178.5</v>
      </c>
      <c r="I26" s="328">
        <v>2.5</v>
      </c>
      <c r="J26" s="328">
        <v>0</v>
      </c>
      <c r="K26" s="329">
        <f t="shared" si="0"/>
        <v>176</v>
      </c>
      <c r="L26" s="40">
        <v>78.418230563002695</v>
      </c>
      <c r="M26" s="41">
        <f t="shared" si="1"/>
        <v>100.08176943699731</v>
      </c>
      <c r="N26" s="42"/>
      <c r="O26" s="64">
        <f t="shared" si="5"/>
        <v>2.7692797298560405</v>
      </c>
      <c r="P26" s="68">
        <f t="shared" si="4"/>
        <v>18.000318244064264</v>
      </c>
    </row>
    <row r="27" spans="1:16" ht="20.100000000000001" customHeight="1">
      <c r="A27" s="18">
        <v>22</v>
      </c>
      <c r="B27" s="22"/>
      <c r="C27" s="340"/>
      <c r="D27" s="18" t="s">
        <v>44</v>
      </c>
      <c r="E27" s="27">
        <v>54</v>
      </c>
      <c r="F27" s="27">
        <v>54</v>
      </c>
      <c r="G27" s="27">
        <v>38</v>
      </c>
      <c r="H27" s="321">
        <v>912.19809999999995</v>
      </c>
      <c r="I27" s="328">
        <v>602.59</v>
      </c>
      <c r="J27" s="328">
        <v>602.58572149999998</v>
      </c>
      <c r="K27" s="329">
        <f t="shared" si="0"/>
        <v>309.60809999999992</v>
      </c>
      <c r="L27" s="40">
        <v>97.855227882037497</v>
      </c>
      <c r="M27" s="41">
        <f t="shared" si="1"/>
        <v>814.34287211796243</v>
      </c>
      <c r="N27" s="42"/>
      <c r="O27" s="64">
        <f t="shared" si="5"/>
        <v>22.53300697614727</v>
      </c>
      <c r="P27" s="68">
        <f t="shared" si="4"/>
        <v>146.46454534495726</v>
      </c>
    </row>
    <row r="28" spans="1:16" ht="20.100000000000001" customHeight="1">
      <c r="A28" s="18">
        <v>23</v>
      </c>
      <c r="B28" s="22"/>
      <c r="C28" s="340"/>
      <c r="D28" s="18" t="s">
        <v>45</v>
      </c>
      <c r="E28" s="27">
        <v>19</v>
      </c>
      <c r="F28" s="27">
        <v>19</v>
      </c>
      <c r="G28" s="27">
        <v>4</v>
      </c>
      <c r="H28" s="321">
        <v>99.72</v>
      </c>
      <c r="I28" s="328">
        <v>30</v>
      </c>
      <c r="J28" s="328">
        <v>30</v>
      </c>
      <c r="K28" s="329">
        <f t="shared" si="0"/>
        <v>69.72</v>
      </c>
      <c r="L28" s="40">
        <v>79.088471849865996</v>
      </c>
      <c r="M28" s="41">
        <f t="shared" si="1"/>
        <v>20.631528150134002</v>
      </c>
      <c r="N28" s="42"/>
      <c r="O28" s="64">
        <f t="shared" si="5"/>
        <v>0.57087792335733267</v>
      </c>
      <c r="P28" s="68">
        <f t="shared" si="4"/>
        <v>3.7107065018226626</v>
      </c>
    </row>
    <row r="29" spans="1:16" s="35" customFormat="1" ht="20.100000000000001" customHeight="1">
      <c r="A29" s="18">
        <v>24</v>
      </c>
      <c r="B29" s="26"/>
      <c r="C29" s="340"/>
      <c r="D29" s="18" t="s">
        <v>46</v>
      </c>
      <c r="E29" s="27">
        <v>0</v>
      </c>
      <c r="F29" s="27">
        <v>0</v>
      </c>
      <c r="G29" s="27">
        <v>0</v>
      </c>
      <c r="H29" s="321">
        <v>0</v>
      </c>
      <c r="I29" s="328">
        <v>0</v>
      </c>
      <c r="J29" s="328">
        <v>0</v>
      </c>
      <c r="K29" s="329">
        <f t="shared" si="0"/>
        <v>0</v>
      </c>
      <c r="L29" s="47">
        <v>99.1957104557641</v>
      </c>
      <c r="M29" s="48"/>
      <c r="N29" s="49">
        <f>H29-L29</f>
        <v>-99.1957104557641</v>
      </c>
      <c r="O29" s="64"/>
      <c r="P29" s="68"/>
    </row>
    <row r="30" spans="1:16" s="35" customFormat="1" ht="20.100000000000001" customHeight="1">
      <c r="A30" s="18">
        <v>25</v>
      </c>
      <c r="B30" s="26"/>
      <c r="C30" s="340"/>
      <c r="D30" s="18" t="s">
        <v>47</v>
      </c>
      <c r="E30" s="27">
        <v>2</v>
      </c>
      <c r="F30" s="27">
        <v>2</v>
      </c>
      <c r="G30" s="27">
        <v>1</v>
      </c>
      <c r="H30" s="321">
        <v>10.32</v>
      </c>
      <c r="I30" s="328">
        <v>5.5</v>
      </c>
      <c r="J30" s="328">
        <v>0</v>
      </c>
      <c r="K30" s="329">
        <f t="shared" si="0"/>
        <v>4.82</v>
      </c>
      <c r="L30" s="47">
        <v>95.844504021447705</v>
      </c>
      <c r="M30" s="48"/>
      <c r="N30" s="49">
        <f>H30-L30</f>
        <v>-85.524504021447711</v>
      </c>
      <c r="O30" s="64"/>
      <c r="P30" s="68"/>
    </row>
    <row r="31" spans="1:16" s="35" customFormat="1" ht="20.100000000000001" customHeight="1">
      <c r="A31" s="18">
        <v>26</v>
      </c>
      <c r="B31" s="26"/>
      <c r="C31" s="340"/>
      <c r="D31" s="18" t="s">
        <v>48</v>
      </c>
      <c r="E31" s="27">
        <v>11</v>
      </c>
      <c r="F31" s="27">
        <v>11</v>
      </c>
      <c r="G31" s="27">
        <v>8</v>
      </c>
      <c r="H31" s="321">
        <v>36.31</v>
      </c>
      <c r="I31" s="328">
        <v>28.31</v>
      </c>
      <c r="J31" s="328">
        <v>28.3113283</v>
      </c>
      <c r="K31" s="329">
        <f t="shared" si="0"/>
        <v>8.0000000000000036</v>
      </c>
      <c r="L31" s="47">
        <v>283.51206434316401</v>
      </c>
      <c r="M31" s="48"/>
      <c r="N31" s="49">
        <f>H31-L31</f>
        <v>-247.20206434316401</v>
      </c>
      <c r="O31" s="64"/>
      <c r="P31" s="68"/>
    </row>
    <row r="32" spans="1:16" ht="20.100000000000001" customHeight="1">
      <c r="A32" s="18">
        <v>27</v>
      </c>
      <c r="B32" s="22"/>
      <c r="C32" s="340"/>
      <c r="D32" s="18" t="s">
        <v>49</v>
      </c>
      <c r="E32" s="27">
        <v>13</v>
      </c>
      <c r="F32" s="27">
        <v>13</v>
      </c>
      <c r="G32" s="27">
        <v>13</v>
      </c>
      <c r="H32" s="321">
        <v>321</v>
      </c>
      <c r="I32" s="328">
        <v>315.25</v>
      </c>
      <c r="J32" s="328">
        <v>315.25322580645201</v>
      </c>
      <c r="K32" s="329">
        <f t="shared" si="0"/>
        <v>5.75</v>
      </c>
      <c r="L32" s="40">
        <v>68.364611260053593</v>
      </c>
      <c r="M32" s="41">
        <f t="shared" si="1"/>
        <v>252.63538873994639</v>
      </c>
      <c r="N32" s="42"/>
      <c r="O32" s="64">
        <f t="shared" si="5"/>
        <v>6.9904645473145095</v>
      </c>
      <c r="P32" s="68">
        <f t="shared" si="4"/>
        <v>45.438019557544308</v>
      </c>
    </row>
    <row r="33" spans="1:16" ht="20.100000000000001" customHeight="1">
      <c r="A33" s="18">
        <v>28</v>
      </c>
      <c r="B33" s="22"/>
      <c r="C33" s="340"/>
      <c r="D33" s="18" t="s">
        <v>50</v>
      </c>
      <c r="E33" s="27">
        <v>1</v>
      </c>
      <c r="F33" s="27">
        <v>1</v>
      </c>
      <c r="G33" s="27">
        <v>1</v>
      </c>
      <c r="H33" s="321">
        <v>80.428899999999999</v>
      </c>
      <c r="I33" s="328">
        <v>100</v>
      </c>
      <c r="J33" s="328">
        <v>100</v>
      </c>
      <c r="K33" s="329">
        <f t="shared" si="0"/>
        <v>-19.571100000000001</v>
      </c>
      <c r="L33" s="40">
        <v>80.428954423592501</v>
      </c>
      <c r="M33" s="41">
        <f t="shared" si="1"/>
        <v>-5.4423592501962048E-5</v>
      </c>
      <c r="N33" s="42"/>
      <c r="O33" s="64"/>
      <c r="P33" s="68"/>
    </row>
    <row r="34" spans="1:16" ht="20.100000000000001" customHeight="1">
      <c r="A34" s="18">
        <v>29</v>
      </c>
      <c r="B34" s="22"/>
      <c r="C34" s="340"/>
      <c r="D34" s="18" t="s">
        <v>51</v>
      </c>
      <c r="E34" s="27">
        <v>9</v>
      </c>
      <c r="F34" s="27">
        <v>9</v>
      </c>
      <c r="G34" s="27">
        <v>6</v>
      </c>
      <c r="H34" s="321">
        <v>115</v>
      </c>
      <c r="I34" s="328">
        <v>48.42</v>
      </c>
      <c r="J34" s="328">
        <v>48.42</v>
      </c>
      <c r="K34" s="329">
        <f t="shared" si="0"/>
        <v>66.58</v>
      </c>
      <c r="L34" s="40">
        <v>73.726541554959795</v>
      </c>
      <c r="M34" s="41">
        <f t="shared" si="1"/>
        <v>41.273458445040205</v>
      </c>
      <c r="N34" s="42"/>
      <c r="O34" s="64">
        <f t="shared" si="5"/>
        <v>1.1420436758450527</v>
      </c>
      <c r="P34" s="68">
        <f t="shared" si="4"/>
        <v>7.4232838929928429</v>
      </c>
    </row>
    <row r="35" spans="1:16" ht="20.100000000000001" customHeight="1">
      <c r="A35" s="18">
        <v>30</v>
      </c>
      <c r="B35" s="22"/>
      <c r="C35" s="340"/>
      <c r="D35" s="18" t="s">
        <v>52</v>
      </c>
      <c r="E35" s="27">
        <v>4</v>
      </c>
      <c r="F35" s="27">
        <v>4</v>
      </c>
      <c r="G35" s="27">
        <v>4</v>
      </c>
      <c r="H35" s="321">
        <v>119.99</v>
      </c>
      <c r="I35" s="328">
        <v>119.99</v>
      </c>
      <c r="J35" s="328">
        <v>119.99</v>
      </c>
      <c r="K35" s="329">
        <f t="shared" si="0"/>
        <v>0</v>
      </c>
      <c r="L35" s="40">
        <v>96.514745308311007</v>
      </c>
      <c r="M35" s="41">
        <f t="shared" si="1"/>
        <v>23.475254691688988</v>
      </c>
      <c r="N35" s="42"/>
      <c r="O35" s="64">
        <f t="shared" si="5"/>
        <v>0.64956432461784697</v>
      </c>
      <c r="P35" s="68">
        <f t="shared" si="4"/>
        <v>4.2221681100160051</v>
      </c>
    </row>
    <row r="36" spans="1:16" ht="20.100000000000001" customHeight="1">
      <c r="A36" s="18">
        <v>31</v>
      </c>
      <c r="B36" s="22"/>
      <c r="C36" s="340"/>
      <c r="D36" s="18" t="s">
        <v>53</v>
      </c>
      <c r="E36" s="27">
        <v>20</v>
      </c>
      <c r="F36" s="27">
        <v>20</v>
      </c>
      <c r="G36" s="27">
        <v>20</v>
      </c>
      <c r="H36" s="321">
        <v>105.89</v>
      </c>
      <c r="I36" s="328">
        <v>106.65</v>
      </c>
      <c r="J36" s="328">
        <v>106.65</v>
      </c>
      <c r="K36" s="329">
        <f t="shared" si="0"/>
        <v>-0.76000000000000512</v>
      </c>
      <c r="L36" s="40">
        <v>105.89812332439701</v>
      </c>
      <c r="M36" s="41">
        <f t="shared" si="1"/>
        <v>-8.1233243970046942E-3</v>
      </c>
      <c r="N36" s="42"/>
      <c r="O36" s="64"/>
      <c r="P36" s="68"/>
    </row>
    <row r="37" spans="1:16" ht="20.100000000000001" customHeight="1">
      <c r="A37" s="18">
        <v>32</v>
      </c>
      <c r="B37" s="22"/>
      <c r="C37" s="340"/>
      <c r="D37" s="18" t="s">
        <v>54</v>
      </c>
      <c r="E37" s="27">
        <v>35</v>
      </c>
      <c r="F37" s="27">
        <v>35</v>
      </c>
      <c r="G37" s="27">
        <v>33</v>
      </c>
      <c r="H37" s="321">
        <v>233.03</v>
      </c>
      <c r="I37" s="328">
        <f>119.21+69.5</f>
        <v>188.70999999999998</v>
      </c>
      <c r="J37" s="328">
        <v>0</v>
      </c>
      <c r="K37" s="329">
        <f t="shared" si="0"/>
        <v>44.320000000000022</v>
      </c>
      <c r="L37" s="40">
        <v>148.79356568364599</v>
      </c>
      <c r="M37" s="41">
        <f t="shared" si="1"/>
        <v>84.236434316354007</v>
      </c>
      <c r="N37" s="42"/>
      <c r="O37" s="64">
        <f t="shared" si="5"/>
        <v>2.3308365887203655</v>
      </c>
      <c r="P37" s="68">
        <f t="shared" si="4"/>
        <v>15.150437826682376</v>
      </c>
    </row>
    <row r="38" spans="1:16" s="35" customFormat="1" ht="20.100000000000001" customHeight="1">
      <c r="A38" s="18">
        <v>33</v>
      </c>
      <c r="B38" s="26"/>
      <c r="C38" s="340"/>
      <c r="D38" s="18" t="s">
        <v>55</v>
      </c>
      <c r="E38" s="27">
        <v>1</v>
      </c>
      <c r="F38" s="27">
        <v>1</v>
      </c>
      <c r="G38" s="27">
        <v>1</v>
      </c>
      <c r="H38" s="321">
        <v>88.7</v>
      </c>
      <c r="I38" s="328">
        <v>88.7</v>
      </c>
      <c r="J38" s="328">
        <v>88.7</v>
      </c>
      <c r="K38" s="329">
        <f t="shared" si="0"/>
        <v>0</v>
      </c>
      <c r="L38" s="47">
        <v>215.14745308311001</v>
      </c>
      <c r="M38" s="48"/>
      <c r="N38" s="49">
        <f>H38-L38</f>
        <v>-126.44745308311001</v>
      </c>
      <c r="O38" s="64"/>
      <c r="P38" s="68"/>
    </row>
    <row r="39" spans="1:16" ht="20.100000000000001" customHeight="1">
      <c r="A39" s="18">
        <v>34</v>
      </c>
      <c r="B39" s="22"/>
      <c r="C39" s="340"/>
      <c r="D39" s="18" t="s">
        <v>56</v>
      </c>
      <c r="E39" s="27">
        <v>2</v>
      </c>
      <c r="F39" s="27">
        <v>2</v>
      </c>
      <c r="G39" s="27">
        <v>2</v>
      </c>
      <c r="H39" s="321">
        <v>200</v>
      </c>
      <c r="I39" s="328">
        <v>200</v>
      </c>
      <c r="J39" s="328">
        <v>200</v>
      </c>
      <c r="K39" s="329">
        <f t="shared" si="0"/>
        <v>0</v>
      </c>
      <c r="L39" s="40">
        <v>77.077747989276105</v>
      </c>
      <c r="M39" s="41">
        <f t="shared" si="1"/>
        <v>122.92225201072389</v>
      </c>
      <c r="N39" s="42"/>
      <c r="O39" s="64">
        <f t="shared" si="5"/>
        <v>3.4012798010714969</v>
      </c>
      <c r="P39" s="68">
        <f t="shared" si="4"/>
        <v>22.108318706964727</v>
      </c>
    </row>
    <row r="40" spans="1:16" ht="20.100000000000001" customHeight="1">
      <c r="A40" s="18">
        <v>35</v>
      </c>
      <c r="B40" s="22"/>
      <c r="C40" s="340"/>
      <c r="D40" s="18" t="s">
        <v>57</v>
      </c>
      <c r="E40" s="27">
        <v>2</v>
      </c>
      <c r="F40" s="27">
        <v>2</v>
      </c>
      <c r="G40" s="27">
        <v>2</v>
      </c>
      <c r="H40" s="321">
        <v>102.5</v>
      </c>
      <c r="I40" s="328">
        <v>102.5</v>
      </c>
      <c r="J40" s="328">
        <v>102.5</v>
      </c>
      <c r="K40" s="329">
        <f t="shared" si="0"/>
        <v>0</v>
      </c>
      <c r="L40" s="40">
        <v>74.396782841823097</v>
      </c>
      <c r="M40" s="41">
        <f t="shared" si="1"/>
        <v>28.103217158176903</v>
      </c>
      <c r="N40" s="42"/>
      <c r="O40" s="64">
        <f t="shared" si="5"/>
        <v>0.77762084001596299</v>
      </c>
      <c r="P40" s="68">
        <f t="shared" si="4"/>
        <v>5.0545354601037591</v>
      </c>
    </row>
    <row r="41" spans="1:16" s="36" customFormat="1" ht="20.100000000000001" customHeight="1">
      <c r="A41" s="27">
        <v>36</v>
      </c>
      <c r="B41" s="28"/>
      <c r="C41" s="340"/>
      <c r="D41" s="27" t="s">
        <v>58</v>
      </c>
      <c r="E41" s="27">
        <v>0</v>
      </c>
      <c r="F41" s="27">
        <v>0</v>
      </c>
      <c r="G41" s="27">
        <v>0</v>
      </c>
      <c r="H41" s="321">
        <v>0</v>
      </c>
      <c r="I41" s="328">
        <v>0</v>
      </c>
      <c r="J41" s="328">
        <v>0</v>
      </c>
      <c r="K41" s="329">
        <f t="shared" si="0"/>
        <v>0</v>
      </c>
      <c r="L41" s="55">
        <v>76.407499999999999</v>
      </c>
      <c r="M41" s="56"/>
      <c r="N41" s="57">
        <f>H41-L41</f>
        <v>-76.407499999999999</v>
      </c>
      <c r="O41" s="64"/>
      <c r="P41" s="56"/>
    </row>
    <row r="42" spans="1:16" s="36" customFormat="1" ht="20.100000000000001" customHeight="1">
      <c r="A42" s="27">
        <v>37</v>
      </c>
      <c r="B42" s="28"/>
      <c r="C42" s="340"/>
      <c r="D42" s="27" t="s">
        <v>59</v>
      </c>
      <c r="E42" s="27">
        <v>0</v>
      </c>
      <c r="F42" s="27">
        <v>0</v>
      </c>
      <c r="G42" s="27">
        <v>0</v>
      </c>
      <c r="H42" s="321">
        <v>0</v>
      </c>
      <c r="I42" s="328">
        <v>0</v>
      </c>
      <c r="J42" s="328">
        <v>0</v>
      </c>
      <c r="K42" s="329">
        <f t="shared" si="0"/>
        <v>0</v>
      </c>
      <c r="L42" s="55">
        <v>106.5684</v>
      </c>
      <c r="M42" s="56"/>
      <c r="N42" s="57">
        <f>H42-L42</f>
        <v>-106.5684</v>
      </c>
      <c r="O42" s="64"/>
      <c r="P42" s="56"/>
    </row>
    <row r="43" spans="1:16" s="36" customFormat="1" ht="20.100000000000001" customHeight="1">
      <c r="A43" s="27"/>
      <c r="B43" s="29"/>
      <c r="C43" s="341"/>
      <c r="D43" s="30" t="s">
        <v>60</v>
      </c>
      <c r="E43" s="322">
        <f>SUM(E13:E42)</f>
        <v>326</v>
      </c>
      <c r="F43" s="322">
        <f>SUM(F13:F42)</f>
        <v>326</v>
      </c>
      <c r="G43" s="322">
        <f>SUM(G13:G42)</f>
        <v>262</v>
      </c>
      <c r="H43" s="323">
        <f t="shared" ref="H43:N43" si="6">SUM(H13:H42)</f>
        <v>6520.0687000000007</v>
      </c>
      <c r="I43" s="323">
        <f t="shared" si="6"/>
        <v>5106.5049999999992</v>
      </c>
      <c r="J43" s="323">
        <f t="shared" si="6"/>
        <v>4793.047152106451</v>
      </c>
      <c r="K43" s="330">
        <f t="shared" si="0"/>
        <v>1413.5637000000015</v>
      </c>
      <c r="L43" s="59">
        <f t="shared" si="6"/>
        <v>4000.0000286863287</v>
      </c>
      <c r="M43" s="59">
        <f t="shared" si="6"/>
        <v>3534.1548126005355</v>
      </c>
      <c r="N43" s="59">
        <f t="shared" si="6"/>
        <v>-1014.0861412868634</v>
      </c>
      <c r="O43" s="69"/>
      <c r="P43" s="56">
        <v>650</v>
      </c>
    </row>
    <row r="44" spans="1:16" s="315" customFormat="1" ht="26.25" customHeight="1">
      <c r="A44" s="31"/>
      <c r="B44" s="32"/>
      <c r="C44" s="31"/>
      <c r="D44" s="33" t="s">
        <v>61</v>
      </c>
      <c r="E44" s="326">
        <f>E6+E12+E43</f>
        <v>681</v>
      </c>
      <c r="F44" s="326">
        <f>F6+F12+F43</f>
        <v>710</v>
      </c>
      <c r="G44" s="326">
        <f>G6+G12+G43</f>
        <v>613</v>
      </c>
      <c r="H44" s="323">
        <f t="shared" ref="H44:N44" si="7">H6+H12+H43</f>
        <v>19993.9087</v>
      </c>
      <c r="I44" s="323">
        <f t="shared" si="7"/>
        <v>17220.764999999999</v>
      </c>
      <c r="J44" s="323">
        <f t="shared" si="7"/>
        <v>14233.802152106451</v>
      </c>
      <c r="K44" s="330">
        <f t="shared" si="0"/>
        <v>2773.1437000000005</v>
      </c>
      <c r="L44" s="332">
        <f t="shared" si="7"/>
        <v>9999.9490286863293</v>
      </c>
      <c r="M44" s="332">
        <f t="shared" si="7"/>
        <v>11390.535812600536</v>
      </c>
      <c r="N44" s="332">
        <f t="shared" si="7"/>
        <v>-1396.5761412868633</v>
      </c>
      <c r="O44" s="66"/>
      <c r="P44" s="32">
        <v>1624</v>
      </c>
    </row>
  </sheetData>
  <mergeCells count="5">
    <mergeCell ref="A1:N1"/>
    <mergeCell ref="A2:P2"/>
    <mergeCell ref="C4:C6"/>
    <mergeCell ref="C7:C12"/>
    <mergeCell ref="C13:C43"/>
  </mergeCells>
  <phoneticPr fontId="36" type="noConversion"/>
  <pageMargins left="0.7" right="0.7" top="0.75" bottom="0.75" header="0.3" footer="0.3"/>
  <pageSetup paperSize="9" scale="68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H6" sqref="H6"/>
    </sheetView>
  </sheetViews>
  <sheetFormatPr defaultColWidth="9" defaultRowHeight="13.5"/>
  <cols>
    <col min="1" max="1" width="9.125" style="16" customWidth="1"/>
    <col min="2" max="2" width="9.125" style="17" hidden="1" customWidth="1"/>
    <col min="3" max="3" width="9.125" style="17" customWidth="1"/>
    <col min="4" max="4" width="21.25" style="17" customWidth="1"/>
    <col min="5" max="6" width="13.375" customWidth="1"/>
  </cols>
  <sheetData>
    <row r="1" spans="1:6">
      <c r="A1"/>
      <c r="B1"/>
      <c r="C1"/>
      <c r="D1"/>
    </row>
    <row r="2" spans="1:6">
      <c r="A2"/>
      <c r="B2"/>
      <c r="C2"/>
      <c r="D2"/>
    </row>
    <row r="3" spans="1:6" ht="14.25">
      <c r="A3" s="18" t="s">
        <v>2</v>
      </c>
      <c r="B3" s="19" t="s">
        <v>3</v>
      </c>
      <c r="C3" s="19" t="s">
        <v>4</v>
      </c>
      <c r="D3" s="19" t="s">
        <v>5</v>
      </c>
      <c r="E3" s="19" t="s">
        <v>583</v>
      </c>
      <c r="F3" s="19" t="s">
        <v>584</v>
      </c>
    </row>
    <row r="4" spans="1:6" ht="14.25">
      <c r="A4" s="18">
        <v>1</v>
      </c>
      <c r="B4" s="20"/>
      <c r="C4" s="339" t="s">
        <v>18</v>
      </c>
      <c r="D4" s="18" t="s">
        <v>19</v>
      </c>
      <c r="E4" s="21"/>
      <c r="F4" s="21"/>
    </row>
    <row r="5" spans="1:6" ht="14.25">
      <c r="A5" s="18">
        <v>2</v>
      </c>
      <c r="B5" s="22"/>
      <c r="C5" s="340"/>
      <c r="D5" s="18" t="s">
        <v>20</v>
      </c>
      <c r="E5" s="21"/>
      <c r="F5" s="21"/>
    </row>
    <row r="6" spans="1:6" ht="14.25">
      <c r="A6" s="18"/>
      <c r="B6" s="23"/>
      <c r="C6" s="341"/>
      <c r="D6" s="24" t="s">
        <v>21</v>
      </c>
      <c r="E6" s="21"/>
      <c r="F6" s="21"/>
    </row>
    <row r="7" spans="1:6" ht="14.25">
      <c r="A7" s="18">
        <v>3</v>
      </c>
      <c r="B7" s="25"/>
      <c r="C7" s="339" t="s">
        <v>22</v>
      </c>
      <c r="D7" s="18" t="s">
        <v>23</v>
      </c>
      <c r="E7" s="21"/>
      <c r="F7" s="21"/>
    </row>
    <row r="8" spans="1:6" ht="14.25">
      <c r="A8" s="18">
        <v>4</v>
      </c>
      <c r="B8" s="26"/>
      <c r="C8" s="340"/>
      <c r="D8" s="18" t="s">
        <v>24</v>
      </c>
      <c r="E8" s="21"/>
      <c r="F8" s="21"/>
    </row>
    <row r="9" spans="1:6" ht="14.25">
      <c r="A9" s="18">
        <v>5</v>
      </c>
      <c r="B9" s="22"/>
      <c r="C9" s="340"/>
      <c r="D9" s="18" t="s">
        <v>25</v>
      </c>
      <c r="E9" s="21"/>
      <c r="F9" s="21"/>
    </row>
    <row r="10" spans="1:6" ht="14.25">
      <c r="A10" s="18">
        <v>6</v>
      </c>
      <c r="B10" s="22"/>
      <c r="C10" s="340"/>
      <c r="D10" s="18" t="s">
        <v>26</v>
      </c>
      <c r="E10" s="21"/>
      <c r="F10" s="21"/>
    </row>
    <row r="11" spans="1:6" ht="14.25">
      <c r="A11" s="18">
        <v>7</v>
      </c>
      <c r="B11" s="22"/>
      <c r="C11" s="340"/>
      <c r="D11" s="18" t="s">
        <v>27</v>
      </c>
      <c r="E11" s="21"/>
      <c r="F11" s="21"/>
    </row>
    <row r="12" spans="1:6" ht="14.25">
      <c r="A12" s="18"/>
      <c r="B12" s="23"/>
      <c r="C12" s="341"/>
      <c r="D12" s="18" t="s">
        <v>28</v>
      </c>
      <c r="E12" s="21"/>
      <c r="F12" s="21"/>
    </row>
    <row r="13" spans="1:6" ht="14.25">
      <c r="A13" s="18">
        <v>8</v>
      </c>
      <c r="B13" s="20"/>
      <c r="C13" s="339" t="s">
        <v>29</v>
      </c>
      <c r="D13" s="18" t="s">
        <v>30</v>
      </c>
      <c r="E13" s="21"/>
      <c r="F13" s="21"/>
    </row>
    <row r="14" spans="1:6" ht="14.25">
      <c r="A14" s="18">
        <v>9</v>
      </c>
      <c r="B14" s="26"/>
      <c r="C14" s="340"/>
      <c r="D14" s="18" t="s">
        <v>31</v>
      </c>
      <c r="E14" s="21"/>
      <c r="F14" s="21"/>
    </row>
    <row r="15" spans="1:6" ht="14.25">
      <c r="A15" s="18">
        <v>10</v>
      </c>
      <c r="B15" s="22"/>
      <c r="C15" s="340"/>
      <c r="D15" s="18" t="s">
        <v>32</v>
      </c>
      <c r="E15" s="21"/>
      <c r="F15" s="21"/>
    </row>
    <row r="16" spans="1:6" ht="14.25">
      <c r="A16" s="18">
        <v>11</v>
      </c>
      <c r="B16" s="22"/>
      <c r="C16" s="340"/>
      <c r="D16" s="18" t="s">
        <v>33</v>
      </c>
      <c r="E16" s="21"/>
      <c r="F16" s="21"/>
    </row>
    <row r="17" spans="1:6" ht="14.25">
      <c r="A17" s="18">
        <v>12</v>
      </c>
      <c r="B17" s="22"/>
      <c r="C17" s="340"/>
      <c r="D17" s="18" t="s">
        <v>34</v>
      </c>
      <c r="E17" s="21"/>
      <c r="F17" s="21"/>
    </row>
    <row r="18" spans="1:6" ht="14.25">
      <c r="A18" s="18">
        <v>13</v>
      </c>
      <c r="B18" s="26"/>
      <c r="C18" s="340"/>
      <c r="D18" s="18" t="s">
        <v>35</v>
      </c>
      <c r="E18" s="21"/>
      <c r="F18" s="21"/>
    </row>
    <row r="19" spans="1:6" ht="14.25">
      <c r="A19" s="18">
        <v>14</v>
      </c>
      <c r="B19" s="22"/>
      <c r="C19" s="340"/>
      <c r="D19" s="18" t="s">
        <v>36</v>
      </c>
      <c r="E19" s="21"/>
      <c r="F19" s="21"/>
    </row>
    <row r="20" spans="1:6" ht="14.25">
      <c r="A20" s="18">
        <v>15</v>
      </c>
      <c r="B20" s="26"/>
      <c r="C20" s="340"/>
      <c r="D20" s="18" t="s">
        <v>37</v>
      </c>
      <c r="E20" s="21"/>
      <c r="F20" s="21"/>
    </row>
    <row r="21" spans="1:6" ht="14.25">
      <c r="A21" s="18">
        <v>16</v>
      </c>
      <c r="B21" s="22"/>
      <c r="C21" s="340"/>
      <c r="D21" s="18" t="s">
        <v>38</v>
      </c>
      <c r="E21" s="21"/>
      <c r="F21" s="21"/>
    </row>
    <row r="22" spans="1:6" ht="14.25">
      <c r="A22" s="27">
        <v>17</v>
      </c>
      <c r="B22" s="28"/>
      <c r="C22" s="340"/>
      <c r="D22" s="27" t="s">
        <v>39</v>
      </c>
      <c r="E22" s="21"/>
      <c r="F22" s="21"/>
    </row>
    <row r="23" spans="1:6" ht="14.25">
      <c r="A23" s="18">
        <v>18</v>
      </c>
      <c r="B23" s="22"/>
      <c r="C23" s="340"/>
      <c r="D23" s="18" t="s">
        <v>40</v>
      </c>
      <c r="E23" s="21"/>
      <c r="F23" s="21"/>
    </row>
    <row r="24" spans="1:6" ht="14.25">
      <c r="A24" s="18">
        <v>19</v>
      </c>
      <c r="B24" s="22"/>
      <c r="C24" s="340"/>
      <c r="D24" s="18" t="s">
        <v>41</v>
      </c>
      <c r="E24" s="21"/>
      <c r="F24" s="21"/>
    </row>
    <row r="25" spans="1:6" ht="14.25">
      <c r="A25" s="18">
        <v>20</v>
      </c>
      <c r="B25" s="22"/>
      <c r="C25" s="340"/>
      <c r="D25" s="18" t="s">
        <v>42</v>
      </c>
      <c r="E25" s="21"/>
      <c r="F25" s="21"/>
    </row>
    <row r="26" spans="1:6" ht="14.25">
      <c r="A26" s="18">
        <v>21</v>
      </c>
      <c r="B26" s="22"/>
      <c r="C26" s="340"/>
      <c r="D26" s="18" t="s">
        <v>43</v>
      </c>
      <c r="E26" s="21"/>
      <c r="F26" s="21"/>
    </row>
    <row r="27" spans="1:6" ht="14.25">
      <c r="A27" s="18">
        <v>22</v>
      </c>
      <c r="B27" s="22"/>
      <c r="C27" s="340"/>
      <c r="D27" s="18" t="s">
        <v>44</v>
      </c>
      <c r="E27" s="21"/>
      <c r="F27" s="21"/>
    </row>
    <row r="28" spans="1:6" ht="14.25">
      <c r="A28" s="18">
        <v>23</v>
      </c>
      <c r="B28" s="22"/>
      <c r="C28" s="340"/>
      <c r="D28" s="18" t="s">
        <v>45</v>
      </c>
      <c r="E28" s="21"/>
      <c r="F28" s="21"/>
    </row>
    <row r="29" spans="1:6" ht="14.25">
      <c r="A29" s="18">
        <v>24</v>
      </c>
      <c r="B29" s="26"/>
      <c r="C29" s="340"/>
      <c r="D29" s="18" t="s">
        <v>46</v>
      </c>
      <c r="E29" s="21"/>
      <c r="F29" s="21"/>
    </row>
    <row r="30" spans="1:6" ht="14.25">
      <c r="A30" s="18">
        <v>25</v>
      </c>
      <c r="B30" s="26"/>
      <c r="C30" s="340"/>
      <c r="D30" s="18" t="s">
        <v>47</v>
      </c>
      <c r="E30" s="21"/>
      <c r="F30" s="21"/>
    </row>
    <row r="31" spans="1:6" ht="14.25">
      <c r="A31" s="18">
        <v>26</v>
      </c>
      <c r="B31" s="26"/>
      <c r="C31" s="340"/>
      <c r="D31" s="18" t="s">
        <v>48</v>
      </c>
      <c r="E31" s="21"/>
      <c r="F31" s="21"/>
    </row>
    <row r="32" spans="1:6" ht="14.25">
      <c r="A32" s="18">
        <v>27</v>
      </c>
      <c r="B32" s="22"/>
      <c r="C32" s="340"/>
      <c r="D32" s="18" t="s">
        <v>49</v>
      </c>
      <c r="E32" s="21"/>
      <c r="F32" s="21"/>
    </row>
    <row r="33" spans="1:6" ht="14.25">
      <c r="A33" s="18">
        <v>28</v>
      </c>
      <c r="B33" s="22"/>
      <c r="C33" s="340"/>
      <c r="D33" s="18" t="s">
        <v>50</v>
      </c>
      <c r="E33" s="21"/>
      <c r="F33" s="21"/>
    </row>
    <row r="34" spans="1:6" ht="14.25">
      <c r="A34" s="18">
        <v>29</v>
      </c>
      <c r="B34" s="22"/>
      <c r="C34" s="340"/>
      <c r="D34" s="18" t="s">
        <v>51</v>
      </c>
      <c r="E34" s="21"/>
      <c r="F34" s="21"/>
    </row>
    <row r="35" spans="1:6" ht="14.25">
      <c r="A35" s="18">
        <v>30</v>
      </c>
      <c r="B35" s="22"/>
      <c r="C35" s="340"/>
      <c r="D35" s="18" t="s">
        <v>52</v>
      </c>
      <c r="E35" s="21"/>
      <c r="F35" s="21"/>
    </row>
    <row r="36" spans="1:6" ht="14.25">
      <c r="A36" s="18">
        <v>31</v>
      </c>
      <c r="B36" s="22"/>
      <c r="C36" s="340"/>
      <c r="D36" s="18" t="s">
        <v>53</v>
      </c>
      <c r="E36" s="21"/>
      <c r="F36" s="21"/>
    </row>
    <row r="37" spans="1:6" ht="14.25">
      <c r="A37" s="18">
        <v>32</v>
      </c>
      <c r="B37" s="22"/>
      <c r="C37" s="340"/>
      <c r="D37" s="18" t="s">
        <v>54</v>
      </c>
      <c r="E37" s="21"/>
      <c r="F37" s="21"/>
    </row>
    <row r="38" spans="1:6" ht="14.25">
      <c r="A38" s="18">
        <v>33</v>
      </c>
      <c r="B38" s="26"/>
      <c r="C38" s="340"/>
      <c r="D38" s="18" t="s">
        <v>55</v>
      </c>
      <c r="E38" s="21"/>
      <c r="F38" s="21"/>
    </row>
    <row r="39" spans="1:6" ht="14.25">
      <c r="A39" s="18">
        <v>34</v>
      </c>
      <c r="B39" s="22"/>
      <c r="C39" s="340"/>
      <c r="D39" s="18" t="s">
        <v>56</v>
      </c>
      <c r="E39" s="21"/>
      <c r="F39" s="21"/>
    </row>
    <row r="40" spans="1:6" ht="14.25">
      <c r="A40" s="18">
        <v>35</v>
      </c>
      <c r="B40" s="22"/>
      <c r="C40" s="340"/>
      <c r="D40" s="18" t="s">
        <v>57</v>
      </c>
      <c r="E40" s="21"/>
      <c r="F40" s="21"/>
    </row>
    <row r="41" spans="1:6" ht="14.25">
      <c r="A41" s="27">
        <v>36</v>
      </c>
      <c r="B41" s="28"/>
      <c r="C41" s="340"/>
      <c r="D41" s="27" t="s">
        <v>58</v>
      </c>
      <c r="E41" s="21"/>
      <c r="F41" s="21"/>
    </row>
    <row r="42" spans="1:6" ht="14.25">
      <c r="A42" s="27">
        <v>37</v>
      </c>
      <c r="B42" s="28"/>
      <c r="C42" s="340"/>
      <c r="D42" s="27" t="s">
        <v>59</v>
      </c>
      <c r="E42" s="21"/>
      <c r="F42" s="21"/>
    </row>
    <row r="43" spans="1:6" ht="14.25">
      <c r="A43" s="27"/>
      <c r="B43" s="29"/>
      <c r="C43" s="341"/>
      <c r="D43" s="30" t="s">
        <v>60</v>
      </c>
      <c r="E43" s="21"/>
      <c r="F43" s="21"/>
    </row>
    <row r="44" spans="1:6" ht="14.25">
      <c r="A44" s="31"/>
      <c r="B44" s="32"/>
      <c r="C44" s="31"/>
      <c r="D44" s="33" t="s">
        <v>61</v>
      </c>
      <c r="E44" s="21"/>
      <c r="F44" s="21"/>
    </row>
  </sheetData>
  <mergeCells count="3">
    <mergeCell ref="C4:C6"/>
    <mergeCell ref="C7:C12"/>
    <mergeCell ref="C13:C43"/>
  </mergeCells>
  <phoneticPr fontId="36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zoomScaleSheetLayoutView="100" workbookViewId="0">
      <selection activeCell="F18" sqref="F18"/>
    </sheetView>
  </sheetViews>
  <sheetFormatPr defaultColWidth="8.625" defaultRowHeight="13.5"/>
  <cols>
    <col min="1" max="1" width="7.625" style="4" customWidth="1"/>
    <col min="2" max="2" width="17.75" style="5" customWidth="1"/>
    <col min="3" max="3" width="17.625" style="4" customWidth="1"/>
    <col min="4" max="4" width="34.875" style="5" customWidth="1"/>
    <col min="5" max="6" width="17.625" style="5" customWidth="1"/>
    <col min="7" max="16384" width="8.625" style="6"/>
  </cols>
  <sheetData>
    <row r="1" spans="1:6" ht="27" customHeight="1">
      <c r="A1" s="406" t="s">
        <v>665</v>
      </c>
      <c r="B1" s="353"/>
      <c r="C1" s="353"/>
      <c r="D1" s="353"/>
      <c r="E1" s="353"/>
      <c r="F1" s="7"/>
    </row>
    <row r="2" spans="1:6" ht="12.95" customHeight="1"/>
    <row r="3" spans="1:6" ht="30.95" customHeight="1">
      <c r="A3" s="335" t="s">
        <v>2</v>
      </c>
      <c r="B3" s="11" t="s">
        <v>586</v>
      </c>
      <c r="C3" s="11" t="s">
        <v>587</v>
      </c>
      <c r="D3" s="11" t="s">
        <v>585</v>
      </c>
      <c r="E3" s="11" t="s">
        <v>588</v>
      </c>
      <c r="F3" s="11" t="s">
        <v>651</v>
      </c>
    </row>
    <row r="4" spans="1:6" ht="30.95" customHeight="1">
      <c r="A4" s="404" t="s">
        <v>657</v>
      </c>
      <c r="B4" s="404"/>
      <c r="C4" s="404"/>
      <c r="D4" s="404"/>
      <c r="E4" s="10">
        <f>E12+E37</f>
        <v>8898</v>
      </c>
      <c r="F4" s="10"/>
    </row>
    <row r="5" spans="1:6" ht="30" customHeight="1">
      <c r="A5" s="9">
        <v>1</v>
      </c>
      <c r="B5" s="405" t="s">
        <v>589</v>
      </c>
      <c r="C5" s="405"/>
      <c r="D5" s="12" t="s">
        <v>652</v>
      </c>
      <c r="E5" s="8">
        <v>1141</v>
      </c>
      <c r="F5" s="8"/>
    </row>
    <row r="6" spans="1:6" ht="30" customHeight="1">
      <c r="A6" s="9">
        <v>2</v>
      </c>
      <c r="B6" s="405"/>
      <c r="C6" s="405"/>
      <c r="D6" s="9" t="s">
        <v>590</v>
      </c>
      <c r="E6" s="8">
        <v>527</v>
      </c>
      <c r="F6" s="8"/>
    </row>
    <row r="7" spans="1:6" ht="30" customHeight="1">
      <c r="A7" s="9">
        <v>3</v>
      </c>
      <c r="B7" s="405"/>
      <c r="C7" s="405"/>
      <c r="D7" s="12" t="s">
        <v>653</v>
      </c>
      <c r="E7" s="8">
        <v>135</v>
      </c>
      <c r="F7" s="8"/>
    </row>
    <row r="8" spans="1:6" ht="30" customHeight="1">
      <c r="A8" s="9">
        <v>4</v>
      </c>
      <c r="B8" s="405"/>
      <c r="C8" s="405"/>
      <c r="D8" s="12" t="s">
        <v>591</v>
      </c>
      <c r="E8" s="8">
        <v>11</v>
      </c>
      <c r="F8" s="8"/>
    </row>
    <row r="9" spans="1:6" ht="30" customHeight="1">
      <c r="A9" s="9">
        <v>5</v>
      </c>
      <c r="B9" s="405"/>
      <c r="C9" s="405"/>
      <c r="D9" s="12" t="s">
        <v>650</v>
      </c>
      <c r="E9" s="8">
        <v>852</v>
      </c>
      <c r="F9" s="8"/>
    </row>
    <row r="10" spans="1:6" ht="30" customHeight="1">
      <c r="A10" s="9">
        <v>6</v>
      </c>
      <c r="B10" s="405"/>
      <c r="C10" s="405"/>
      <c r="D10" s="12" t="s">
        <v>592</v>
      </c>
      <c r="E10" s="8">
        <v>1431</v>
      </c>
      <c r="F10" s="8"/>
    </row>
    <row r="11" spans="1:6" s="2" customFormat="1" ht="30" customHeight="1">
      <c r="A11" s="13">
        <v>7</v>
      </c>
      <c r="B11" s="405"/>
      <c r="C11" s="405"/>
      <c r="D11" s="13" t="s">
        <v>294</v>
      </c>
      <c r="E11" s="8">
        <v>801</v>
      </c>
      <c r="F11" s="8"/>
    </row>
    <row r="12" spans="1:6" s="334" customFormat="1" ht="30" customHeight="1">
      <c r="A12" s="402" t="s">
        <v>655</v>
      </c>
      <c r="B12" s="402"/>
      <c r="C12" s="402"/>
      <c r="D12" s="402"/>
      <c r="E12" s="10">
        <f>SUM(E5:E11)</f>
        <v>4898</v>
      </c>
      <c r="F12" s="10"/>
    </row>
    <row r="13" spans="1:6" s="409" customFormat="1" ht="29.25" customHeight="1">
      <c r="A13" s="333">
        <v>8</v>
      </c>
      <c r="B13" s="407" t="s">
        <v>593</v>
      </c>
      <c r="C13" s="412" t="s">
        <v>666</v>
      </c>
      <c r="D13" s="336" t="s">
        <v>654</v>
      </c>
      <c r="E13" s="8">
        <v>232</v>
      </c>
      <c r="F13" s="333" t="s">
        <v>594</v>
      </c>
    </row>
    <row r="14" spans="1:6" s="409" customFormat="1" ht="30" customHeight="1">
      <c r="A14" s="333">
        <v>10</v>
      </c>
      <c r="B14" s="408"/>
      <c r="C14" s="333" t="s">
        <v>596</v>
      </c>
      <c r="D14" s="336" t="s">
        <v>595</v>
      </c>
      <c r="E14" s="8">
        <v>1144</v>
      </c>
      <c r="F14" s="8"/>
    </row>
    <row r="15" spans="1:6" s="409" customFormat="1" ht="30" customHeight="1">
      <c r="A15" s="333">
        <v>11</v>
      </c>
      <c r="B15" s="408"/>
      <c r="C15" s="333" t="s">
        <v>598</v>
      </c>
      <c r="D15" s="333" t="s">
        <v>597</v>
      </c>
      <c r="E15" s="8">
        <v>214</v>
      </c>
      <c r="F15" s="8"/>
    </row>
    <row r="16" spans="1:6" s="409" customFormat="1" ht="30" customHeight="1">
      <c r="A16" s="333">
        <v>12</v>
      </c>
      <c r="B16" s="405" t="s">
        <v>600</v>
      </c>
      <c r="C16" s="333" t="s">
        <v>649</v>
      </c>
      <c r="D16" s="333" t="s">
        <v>599</v>
      </c>
      <c r="E16" s="8">
        <v>8</v>
      </c>
      <c r="F16" s="8"/>
    </row>
    <row r="17" spans="1:6" s="409" customFormat="1" ht="30" customHeight="1">
      <c r="A17" s="333">
        <v>13</v>
      </c>
      <c r="B17" s="405"/>
      <c r="C17" s="333" t="s">
        <v>602</v>
      </c>
      <c r="D17" s="333" t="s">
        <v>601</v>
      </c>
      <c r="E17" s="8">
        <v>115</v>
      </c>
      <c r="F17" s="8"/>
    </row>
    <row r="18" spans="1:6" s="409" customFormat="1" ht="30" customHeight="1">
      <c r="A18" s="333">
        <v>15</v>
      </c>
      <c r="B18" s="333" t="s">
        <v>604</v>
      </c>
      <c r="C18" s="410" t="s">
        <v>658</v>
      </c>
      <c r="D18" s="333" t="s">
        <v>603</v>
      </c>
      <c r="E18" s="8">
        <v>136</v>
      </c>
      <c r="F18" s="333" t="s">
        <v>605</v>
      </c>
    </row>
    <row r="19" spans="1:6" s="409" customFormat="1" ht="30" customHeight="1">
      <c r="A19" s="333">
        <v>16</v>
      </c>
      <c r="B19" s="405" t="s">
        <v>607</v>
      </c>
      <c r="C19" s="410" t="s">
        <v>659</v>
      </c>
      <c r="D19" s="333" t="s">
        <v>606</v>
      </c>
      <c r="E19" s="8">
        <v>118</v>
      </c>
      <c r="F19" s="333" t="s">
        <v>608</v>
      </c>
    </row>
    <row r="20" spans="1:6" s="409" customFormat="1" ht="30" customHeight="1">
      <c r="A20" s="333">
        <v>17</v>
      </c>
      <c r="B20" s="405"/>
      <c r="C20" s="333" t="s">
        <v>610</v>
      </c>
      <c r="D20" s="333" t="s">
        <v>609</v>
      </c>
      <c r="E20" s="8">
        <v>130</v>
      </c>
      <c r="F20" s="8"/>
    </row>
    <row r="21" spans="1:6" s="409" customFormat="1" ht="30" customHeight="1">
      <c r="A21" s="333">
        <v>18</v>
      </c>
      <c r="B21" s="405"/>
      <c r="C21" s="333" t="s">
        <v>612</v>
      </c>
      <c r="D21" s="333" t="s">
        <v>611</v>
      </c>
      <c r="E21" s="8">
        <v>85</v>
      </c>
      <c r="F21" s="8"/>
    </row>
    <row r="22" spans="1:6" s="409" customFormat="1" ht="30" customHeight="1">
      <c r="A22" s="333">
        <v>20</v>
      </c>
      <c r="B22" s="333" t="s">
        <v>614</v>
      </c>
      <c r="C22" s="410" t="s">
        <v>660</v>
      </c>
      <c r="D22" s="333" t="s">
        <v>613</v>
      </c>
      <c r="E22" s="8">
        <v>113</v>
      </c>
      <c r="F22" s="333" t="s">
        <v>615</v>
      </c>
    </row>
    <row r="23" spans="1:6" s="409" customFormat="1" ht="30" customHeight="1">
      <c r="A23" s="333">
        <v>21</v>
      </c>
      <c r="B23" s="333" t="s">
        <v>617</v>
      </c>
      <c r="C23" s="410" t="s">
        <v>661</v>
      </c>
      <c r="D23" s="333" t="s">
        <v>616</v>
      </c>
      <c r="E23" s="8">
        <v>162</v>
      </c>
      <c r="F23" s="333" t="s">
        <v>618</v>
      </c>
    </row>
    <row r="24" spans="1:6" s="409" customFormat="1" ht="30" customHeight="1">
      <c r="A24" s="333">
        <v>23</v>
      </c>
      <c r="B24" s="333" t="s">
        <v>620</v>
      </c>
      <c r="C24" s="410" t="s">
        <v>662</v>
      </c>
      <c r="D24" s="333" t="s">
        <v>619</v>
      </c>
      <c r="E24" s="8">
        <v>414</v>
      </c>
      <c r="F24" s="333" t="s">
        <v>621</v>
      </c>
    </row>
    <row r="25" spans="1:6" s="409" customFormat="1" ht="30" customHeight="1">
      <c r="A25" s="333">
        <v>24</v>
      </c>
      <c r="B25" s="405" t="s">
        <v>623</v>
      </c>
      <c r="C25" s="410" t="s">
        <v>663</v>
      </c>
      <c r="D25" s="333" t="s">
        <v>622</v>
      </c>
      <c r="E25" s="8">
        <v>30</v>
      </c>
      <c r="F25" s="333" t="s">
        <v>624</v>
      </c>
    </row>
    <row r="26" spans="1:6" s="409" customFormat="1" ht="30" customHeight="1">
      <c r="A26" s="333">
        <v>25</v>
      </c>
      <c r="B26" s="405"/>
      <c r="C26" s="333" t="s">
        <v>626</v>
      </c>
      <c r="D26" s="333" t="s">
        <v>625</v>
      </c>
      <c r="E26" s="8">
        <v>6</v>
      </c>
      <c r="F26" s="8"/>
    </row>
    <row r="27" spans="1:6" s="409" customFormat="1" ht="30" customHeight="1">
      <c r="A27" s="333">
        <v>26</v>
      </c>
      <c r="B27" s="405"/>
      <c r="C27" s="333" t="s">
        <v>628</v>
      </c>
      <c r="D27" s="333" t="s">
        <v>627</v>
      </c>
      <c r="E27" s="8">
        <v>28</v>
      </c>
      <c r="F27" s="8"/>
    </row>
    <row r="28" spans="1:6" s="409" customFormat="1" ht="30" customHeight="1">
      <c r="A28" s="333">
        <v>28</v>
      </c>
      <c r="B28" s="405"/>
      <c r="C28" s="333" t="s">
        <v>630</v>
      </c>
      <c r="D28" s="333" t="s">
        <v>629</v>
      </c>
      <c r="E28" s="8">
        <v>223</v>
      </c>
      <c r="F28" s="8"/>
    </row>
    <row r="29" spans="1:6" s="409" customFormat="1" ht="30" customHeight="1">
      <c r="A29" s="333">
        <v>30</v>
      </c>
      <c r="B29" s="405" t="s">
        <v>632</v>
      </c>
      <c r="C29" s="410" t="s">
        <v>664</v>
      </c>
      <c r="D29" s="333" t="s">
        <v>640</v>
      </c>
      <c r="E29" s="8">
        <v>149</v>
      </c>
      <c r="F29" s="333" t="s">
        <v>641</v>
      </c>
    </row>
    <row r="30" spans="1:6" s="409" customFormat="1" ht="30" customHeight="1">
      <c r="A30" s="333">
        <v>31</v>
      </c>
      <c r="B30" s="405"/>
      <c r="C30" s="333" t="s">
        <v>633</v>
      </c>
      <c r="D30" s="333" t="s">
        <v>631</v>
      </c>
      <c r="E30" s="8">
        <v>92</v>
      </c>
      <c r="F30" s="8"/>
    </row>
    <row r="31" spans="1:6" s="409" customFormat="1" ht="30" customHeight="1">
      <c r="A31" s="333">
        <v>32</v>
      </c>
      <c r="B31" s="405"/>
      <c r="C31" s="333" t="s">
        <v>635</v>
      </c>
      <c r="D31" s="333" t="s">
        <v>634</v>
      </c>
      <c r="E31" s="8">
        <v>48</v>
      </c>
      <c r="F31" s="8"/>
    </row>
    <row r="32" spans="1:6" s="409" customFormat="1" ht="30" customHeight="1">
      <c r="A32" s="333">
        <v>33</v>
      </c>
      <c r="B32" s="405"/>
      <c r="C32" s="333" t="s">
        <v>637</v>
      </c>
      <c r="D32" s="333" t="s">
        <v>636</v>
      </c>
      <c r="E32" s="8">
        <v>112</v>
      </c>
      <c r="F32" s="8"/>
    </row>
    <row r="33" spans="1:6" s="409" customFormat="1" ht="30" customHeight="1">
      <c r="A33" s="333">
        <v>34</v>
      </c>
      <c r="B33" s="405"/>
      <c r="C33" s="333" t="s">
        <v>639</v>
      </c>
      <c r="D33" s="333" t="s">
        <v>638</v>
      </c>
      <c r="E33" s="8">
        <v>106</v>
      </c>
      <c r="F33" s="8"/>
    </row>
    <row r="34" spans="1:6" s="409" customFormat="1" ht="30" customHeight="1">
      <c r="A34" s="333">
        <v>35</v>
      </c>
      <c r="B34" s="405" t="s">
        <v>645</v>
      </c>
      <c r="C34" s="333" t="s">
        <v>643</v>
      </c>
      <c r="D34" s="333" t="s">
        <v>642</v>
      </c>
      <c r="E34" s="8">
        <v>89</v>
      </c>
      <c r="F34" s="8"/>
    </row>
    <row r="35" spans="1:6" s="409" customFormat="1" ht="30" customHeight="1">
      <c r="A35" s="333">
        <v>36</v>
      </c>
      <c r="B35" s="405"/>
      <c r="C35" s="333" t="s">
        <v>646</v>
      </c>
      <c r="D35" s="333" t="s">
        <v>644</v>
      </c>
      <c r="E35" s="8">
        <v>154</v>
      </c>
      <c r="F35" s="8"/>
    </row>
    <row r="36" spans="1:6" s="409" customFormat="1" ht="30" customHeight="1">
      <c r="A36" s="333">
        <v>37</v>
      </c>
      <c r="B36" s="333" t="s">
        <v>667</v>
      </c>
      <c r="C36" s="333" t="s">
        <v>648</v>
      </c>
      <c r="D36" s="333" t="s">
        <v>647</v>
      </c>
      <c r="E36" s="8">
        <v>92</v>
      </c>
      <c r="F36" s="8"/>
    </row>
    <row r="37" spans="1:6" s="3" customFormat="1" ht="30" customHeight="1">
      <c r="A37" s="403" t="s">
        <v>656</v>
      </c>
      <c r="B37" s="403"/>
      <c r="C37" s="403"/>
      <c r="D37" s="403"/>
      <c r="E37" s="10">
        <f>SUM(E13:E36)</f>
        <v>4000</v>
      </c>
      <c r="F37" s="10"/>
    </row>
    <row r="38" spans="1:6" s="3" customFormat="1" hidden="1">
      <c r="A38" s="14"/>
      <c r="B38" s="15"/>
      <c r="C38" s="411"/>
      <c r="D38" s="15"/>
      <c r="E38" s="15"/>
      <c r="F38" s="15"/>
    </row>
  </sheetData>
  <mergeCells count="11">
    <mergeCell ref="A1:E1"/>
    <mergeCell ref="B13:B15"/>
    <mergeCell ref="B16:B17"/>
    <mergeCell ref="B19:B21"/>
    <mergeCell ref="B25:B28"/>
    <mergeCell ref="B5:C11"/>
    <mergeCell ref="A12:D12"/>
    <mergeCell ref="A37:D37"/>
    <mergeCell ref="A4:D4"/>
    <mergeCell ref="B29:B33"/>
    <mergeCell ref="B34:B35"/>
  </mergeCells>
  <phoneticPr fontId="36" type="noConversion"/>
  <printOptions horizontalCentered="1"/>
  <pageMargins left="0.39305555555555599" right="0.39305555555555599" top="0.74791666666666701" bottom="0.74791666666666701" header="0.51180555555555596" footer="0.51180555555555596"/>
  <pageSetup paperSize="9" scale="81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view="pageBreakPreview" zoomScaleNormal="100" workbookViewId="0">
      <pane xSplit="3" ySplit="4" topLeftCell="E9" activePane="bottomRight" state="frozen"/>
      <selection pane="topRight"/>
      <selection pane="bottomLeft"/>
      <selection pane="bottomRight" activeCell="Z14" sqref="Z14"/>
    </sheetView>
  </sheetViews>
  <sheetFormatPr defaultColWidth="8.625" defaultRowHeight="13.5"/>
  <cols>
    <col min="1" max="1" width="2.875" style="6" customWidth="1"/>
    <col min="2" max="2" width="5" style="178" customWidth="1"/>
    <col min="3" max="3" width="10.875" style="6" customWidth="1"/>
    <col min="4" max="4" width="4.875" style="6" hidden="1" customWidth="1"/>
    <col min="5" max="5" width="4.5" style="6" customWidth="1"/>
    <col min="6" max="6" width="4.875" style="6" customWidth="1"/>
    <col min="7" max="7" width="7.75" style="6" customWidth="1"/>
    <col min="8" max="8" width="8.25" style="241" hidden="1" customWidth="1"/>
    <col min="9" max="9" width="8.625" style="241" customWidth="1"/>
    <col min="10" max="10" width="7.625" style="242" customWidth="1"/>
    <col min="11" max="11" width="6.5" style="241" customWidth="1"/>
    <col min="12" max="13" width="8.625" style="241" hidden="1" customWidth="1"/>
    <col min="14" max="14" width="8.125" style="241" customWidth="1"/>
    <col min="15" max="15" width="8.625" style="241" customWidth="1"/>
    <col min="16" max="16" width="7.25" style="241" customWidth="1"/>
    <col min="17" max="19" width="7.25" style="243" hidden="1" customWidth="1"/>
    <col min="20" max="20" width="7" style="241" customWidth="1"/>
    <col min="21" max="21" width="6.5" style="241" customWidth="1"/>
    <col min="22" max="22" width="11.125" style="241" customWidth="1"/>
    <col min="23" max="23" width="9.625" style="244" customWidth="1"/>
    <col min="24" max="24" width="8.625" style="241" customWidth="1"/>
    <col min="25" max="25" width="8.625" style="245" customWidth="1"/>
    <col min="26" max="26" width="8.625" style="241" customWidth="1"/>
    <col min="27" max="27" width="7.625" style="6" customWidth="1"/>
    <col min="28" max="16384" width="8.625" style="6"/>
  </cols>
  <sheetData>
    <row r="1" spans="1:28" ht="20.25">
      <c r="A1" s="353" t="s">
        <v>62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</row>
    <row r="2" spans="1:28" ht="21.75" customHeight="1">
      <c r="D2" s="246"/>
      <c r="E2" s="246"/>
      <c r="F2" s="246"/>
      <c r="G2" s="246"/>
      <c r="H2" s="247"/>
      <c r="I2" s="247"/>
      <c r="J2" s="268"/>
      <c r="K2" s="247"/>
      <c r="L2" s="247"/>
      <c r="M2" s="247"/>
      <c r="N2" s="247"/>
      <c r="O2" s="247"/>
      <c r="P2" s="247"/>
      <c r="Q2" s="284"/>
      <c r="R2" s="284"/>
      <c r="S2" s="284"/>
      <c r="T2" s="247"/>
      <c r="U2" s="247"/>
      <c r="V2" s="247"/>
      <c r="W2" s="247"/>
      <c r="X2" s="247"/>
      <c r="Y2" s="302"/>
      <c r="Z2" s="303" t="s">
        <v>1</v>
      </c>
      <c r="AA2" s="246"/>
      <c r="AB2" s="246"/>
    </row>
    <row r="3" spans="1:28" ht="84.75" customHeight="1">
      <c r="A3" s="356" t="s">
        <v>2</v>
      </c>
      <c r="B3" s="358" t="s">
        <v>4</v>
      </c>
      <c r="C3" s="351" t="s">
        <v>5</v>
      </c>
      <c r="D3" s="342" t="s">
        <v>6</v>
      </c>
      <c r="E3" s="360" t="s">
        <v>7</v>
      </c>
      <c r="F3" s="360" t="s">
        <v>63</v>
      </c>
      <c r="G3" s="342" t="s">
        <v>64</v>
      </c>
      <c r="H3" s="361" t="s">
        <v>65</v>
      </c>
      <c r="I3" s="342" t="s">
        <v>10</v>
      </c>
      <c r="J3" s="363" t="s">
        <v>66</v>
      </c>
      <c r="K3" s="342" t="s">
        <v>67</v>
      </c>
      <c r="L3" s="342" t="s">
        <v>68</v>
      </c>
      <c r="M3" s="342" t="s">
        <v>69</v>
      </c>
      <c r="N3" s="342" t="s">
        <v>70</v>
      </c>
      <c r="O3" s="342" t="s">
        <v>71</v>
      </c>
      <c r="P3" s="342" t="s">
        <v>72</v>
      </c>
      <c r="Q3" s="346" t="s">
        <v>73</v>
      </c>
      <c r="R3" s="346" t="s">
        <v>74</v>
      </c>
      <c r="S3" s="346" t="s">
        <v>75</v>
      </c>
      <c r="T3" s="342" t="s">
        <v>76</v>
      </c>
      <c r="U3" s="342" t="s">
        <v>77</v>
      </c>
      <c r="V3" s="285" t="s">
        <v>78</v>
      </c>
      <c r="W3" s="354" t="s">
        <v>79</v>
      </c>
      <c r="X3" s="354"/>
      <c r="Y3" s="355" t="s">
        <v>80</v>
      </c>
      <c r="Z3" s="355"/>
      <c r="AA3" s="344" t="s">
        <v>81</v>
      </c>
    </row>
    <row r="4" spans="1:28" ht="69.75" customHeight="1">
      <c r="A4" s="357"/>
      <c r="B4" s="359"/>
      <c r="C4" s="352"/>
      <c r="D4" s="343"/>
      <c r="E4" s="360"/>
      <c r="F4" s="360"/>
      <c r="G4" s="343"/>
      <c r="H4" s="362"/>
      <c r="I4" s="343"/>
      <c r="J4" s="364"/>
      <c r="K4" s="343"/>
      <c r="L4" s="343"/>
      <c r="M4" s="343"/>
      <c r="N4" s="343"/>
      <c r="O4" s="343"/>
      <c r="P4" s="343"/>
      <c r="Q4" s="347"/>
      <c r="R4" s="347"/>
      <c r="S4" s="347"/>
      <c r="T4" s="343"/>
      <c r="U4" s="343"/>
      <c r="V4" s="286" t="s">
        <v>82</v>
      </c>
      <c r="W4" s="287" t="s">
        <v>83</v>
      </c>
      <c r="X4" s="287" t="s">
        <v>84</v>
      </c>
      <c r="Y4" s="304" t="s">
        <v>85</v>
      </c>
      <c r="Z4" s="305" t="s">
        <v>86</v>
      </c>
      <c r="AA4" s="345"/>
    </row>
    <row r="5" spans="1:28">
      <c r="A5" s="248">
        <v>1</v>
      </c>
      <c r="B5" s="348" t="s">
        <v>18</v>
      </c>
      <c r="C5" s="248" t="s">
        <v>19</v>
      </c>
      <c r="D5" s="249">
        <v>32</v>
      </c>
      <c r="E5" s="249">
        <v>32</v>
      </c>
      <c r="F5" s="249">
        <v>28</v>
      </c>
      <c r="G5" s="250">
        <v>2925</v>
      </c>
      <c r="H5" s="250">
        <v>2827.24</v>
      </c>
      <c r="I5" s="269">
        <v>2577.2399999999998</v>
      </c>
      <c r="J5" s="270">
        <v>2577.2350000000001</v>
      </c>
      <c r="K5" s="271">
        <v>4.9999999996543903E-3</v>
      </c>
      <c r="L5" s="271"/>
      <c r="M5" s="257">
        <f t="shared" ref="M5:M47" si="0">H5-I5</f>
        <v>250</v>
      </c>
      <c r="N5" s="272">
        <v>1272.7270000000001</v>
      </c>
      <c r="O5" s="273">
        <v>1304.5129999999999</v>
      </c>
      <c r="P5" s="274"/>
      <c r="Q5" s="288">
        <f>J5-N5</f>
        <v>1304.508</v>
      </c>
      <c r="R5" s="288"/>
      <c r="S5" s="288">
        <f>N5</f>
        <v>1272.7270000000001</v>
      </c>
      <c r="T5" s="274">
        <f>U5+V5</f>
        <v>1272.7270000000001</v>
      </c>
      <c r="U5" s="274">
        <v>131.72999999999999</v>
      </c>
      <c r="V5" s="289">
        <f>N5-U5</f>
        <v>1140.9970000000001</v>
      </c>
      <c r="W5" s="290">
        <v>132</v>
      </c>
      <c r="X5" s="290">
        <f>N5-U5+W5</f>
        <v>1272.9970000000001</v>
      </c>
      <c r="Y5" s="306">
        <f>O5/O7</f>
        <v>0.49365109338181112</v>
      </c>
      <c r="Z5" s="307">
        <f>Y5*332</f>
        <v>163.89216300276129</v>
      </c>
      <c r="AA5" s="308">
        <f>V5+Z5</f>
        <v>1304.8891630027613</v>
      </c>
    </row>
    <row r="6" spans="1:28">
      <c r="A6" s="248">
        <v>2</v>
      </c>
      <c r="B6" s="349"/>
      <c r="C6" s="248" t="s">
        <v>20</v>
      </c>
      <c r="D6" s="249">
        <v>74</v>
      </c>
      <c r="E6" s="249">
        <v>103</v>
      </c>
      <c r="F6" s="249">
        <v>87</v>
      </c>
      <c r="G6" s="250">
        <v>2303</v>
      </c>
      <c r="H6" s="250">
        <v>2263.2399999999998</v>
      </c>
      <c r="I6" s="269">
        <v>2065.34</v>
      </c>
      <c r="J6" s="270">
        <v>686.69</v>
      </c>
      <c r="K6" s="271">
        <v>1378.65</v>
      </c>
      <c r="L6" s="271"/>
      <c r="M6" s="257">
        <f t="shared" si="0"/>
        <v>197.89999999999964</v>
      </c>
      <c r="N6" s="272">
        <v>727.27200000000005</v>
      </c>
      <c r="O6" s="273">
        <v>1338.068</v>
      </c>
      <c r="P6" s="274"/>
      <c r="Q6" s="288"/>
      <c r="R6" s="288">
        <f>J6-N6</f>
        <v>-40.581999999999994</v>
      </c>
      <c r="S6" s="288">
        <f>J6</f>
        <v>686.69</v>
      </c>
      <c r="T6" s="274">
        <f t="shared" ref="T6:T46" si="1">U6+V6</f>
        <v>727</v>
      </c>
      <c r="U6" s="274">
        <v>200</v>
      </c>
      <c r="V6" s="289">
        <v>527</v>
      </c>
      <c r="W6" s="290">
        <f>U6</f>
        <v>200</v>
      </c>
      <c r="X6" s="290">
        <f>N6-U6+W6</f>
        <v>727.27200000000005</v>
      </c>
      <c r="Y6" s="306">
        <f>O6/O7</f>
        <v>0.50634890661818877</v>
      </c>
      <c r="Z6" s="307">
        <f>Y6*332</f>
        <v>168.10783699723868</v>
      </c>
      <c r="AA6" s="308">
        <f t="shared" ref="AA6:AA46" si="2">V6+Z6</f>
        <v>695.10783699723868</v>
      </c>
    </row>
    <row r="7" spans="1:28" s="1" customFormat="1" ht="14.25">
      <c r="A7" s="252"/>
      <c r="B7" s="350"/>
      <c r="C7" s="252" t="s">
        <v>21</v>
      </c>
      <c r="D7" s="253">
        <v>106</v>
      </c>
      <c r="E7" s="253">
        <v>135</v>
      </c>
      <c r="F7" s="253">
        <v>115</v>
      </c>
      <c r="G7" s="254">
        <v>5228</v>
      </c>
      <c r="H7" s="254">
        <v>5090.4799999999996</v>
      </c>
      <c r="I7" s="254">
        <v>4642.58</v>
      </c>
      <c r="J7" s="275">
        <v>3263.9250000000002</v>
      </c>
      <c r="K7" s="276">
        <v>1378.655</v>
      </c>
      <c r="L7" s="276"/>
      <c r="M7" s="254">
        <f t="shared" si="0"/>
        <v>447.89999999999964</v>
      </c>
      <c r="N7" s="277">
        <v>1999.999</v>
      </c>
      <c r="O7" s="277">
        <v>2642.5810000000001</v>
      </c>
      <c r="P7" s="277">
        <v>0</v>
      </c>
      <c r="Q7" s="291">
        <f>SUM(Q5:Q6)</f>
        <v>1304.508</v>
      </c>
      <c r="R7" s="292">
        <f>SUM(R5:R6)</f>
        <v>-40.581999999999994</v>
      </c>
      <c r="S7" s="292">
        <f>SUM(S5:S6)</f>
        <v>1959.4170000000001</v>
      </c>
      <c r="T7" s="293">
        <f t="shared" si="1"/>
        <v>1999.999</v>
      </c>
      <c r="U7" s="277">
        <f>U5+U6</f>
        <v>331.73</v>
      </c>
      <c r="V7" s="294">
        <f t="shared" ref="V7:V8" si="3">N7-U7</f>
        <v>1668.269</v>
      </c>
      <c r="W7" s="295">
        <f>SUM(W5:W6)</f>
        <v>332</v>
      </c>
      <c r="X7" s="295">
        <f>SUM(X5:X6)</f>
        <v>2000.2690000000002</v>
      </c>
      <c r="Y7" s="309">
        <f>SUM(Y5:Y6)</f>
        <v>0.99999999999999989</v>
      </c>
      <c r="Z7" s="310">
        <v>332</v>
      </c>
      <c r="AA7" s="311">
        <f t="shared" si="2"/>
        <v>2000.269</v>
      </c>
    </row>
    <row r="8" spans="1:28" hidden="1">
      <c r="A8" s="248"/>
      <c r="B8" s="251"/>
      <c r="C8" s="252" t="s">
        <v>87</v>
      </c>
      <c r="D8" s="253"/>
      <c r="E8" s="253"/>
      <c r="F8" s="255">
        <v>0.85925925925925895</v>
      </c>
      <c r="G8" s="256"/>
      <c r="H8" s="254"/>
      <c r="I8" s="254">
        <v>0.88802218821729195</v>
      </c>
      <c r="J8" s="275">
        <v>0.70304119692067801</v>
      </c>
      <c r="K8" s="271"/>
      <c r="L8" s="271"/>
      <c r="M8" s="257">
        <f t="shared" si="0"/>
        <v>-0.88802218821729195</v>
      </c>
      <c r="N8" s="277"/>
      <c r="O8" s="277"/>
      <c r="P8" s="277"/>
      <c r="Q8" s="288">
        <f t="shared" ref="Q8:Q40" si="4">J8-N8</f>
        <v>0.70304119692067801</v>
      </c>
      <c r="R8" s="292"/>
      <c r="S8" s="292"/>
      <c r="T8" s="274">
        <f t="shared" si="1"/>
        <v>0</v>
      </c>
      <c r="U8" s="277"/>
      <c r="V8" s="294">
        <f t="shared" si="3"/>
        <v>0</v>
      </c>
      <c r="W8" s="295"/>
      <c r="X8" s="295"/>
      <c r="Y8" s="309"/>
      <c r="Z8" s="307"/>
      <c r="AA8" s="308">
        <f t="shared" si="2"/>
        <v>0</v>
      </c>
    </row>
    <row r="9" spans="1:28">
      <c r="A9" s="248">
        <v>3</v>
      </c>
      <c r="B9" s="348" t="s">
        <v>22</v>
      </c>
      <c r="C9" s="248" t="s">
        <v>23</v>
      </c>
      <c r="D9" s="249">
        <v>3</v>
      </c>
      <c r="E9" s="249">
        <v>3</v>
      </c>
      <c r="F9" s="249">
        <v>3</v>
      </c>
      <c r="G9" s="250">
        <v>130</v>
      </c>
      <c r="H9" s="250">
        <v>134.96</v>
      </c>
      <c r="I9" s="269">
        <v>134.96</v>
      </c>
      <c r="J9" s="270">
        <v>134.96</v>
      </c>
      <c r="K9" s="271">
        <v>0</v>
      </c>
      <c r="L9" s="271"/>
      <c r="M9" s="257">
        <f t="shared" si="0"/>
        <v>0</v>
      </c>
      <c r="N9" s="272">
        <v>355.24</v>
      </c>
      <c r="O9" s="274"/>
      <c r="P9" s="273">
        <v>-220.28</v>
      </c>
      <c r="Q9" s="288"/>
      <c r="R9" s="296">
        <f>J9-N9</f>
        <v>-220.28</v>
      </c>
      <c r="S9" s="296">
        <f>J9</f>
        <v>134.96</v>
      </c>
      <c r="T9" s="274">
        <f t="shared" si="1"/>
        <v>135</v>
      </c>
      <c r="U9" s="273">
        <v>0</v>
      </c>
      <c r="V9" s="297">
        <v>135</v>
      </c>
      <c r="W9" s="298">
        <v>0</v>
      </c>
      <c r="X9" s="298">
        <v>135</v>
      </c>
      <c r="Y9" s="312">
        <f>O9/O14</f>
        <v>0</v>
      </c>
      <c r="Z9" s="307">
        <f>Y9*1256</f>
        <v>0</v>
      </c>
      <c r="AA9" s="308">
        <f t="shared" si="2"/>
        <v>135</v>
      </c>
    </row>
    <row r="10" spans="1:28">
      <c r="A10" s="248">
        <v>4</v>
      </c>
      <c r="B10" s="349"/>
      <c r="C10" s="248" t="s">
        <v>24</v>
      </c>
      <c r="D10" s="249">
        <v>3</v>
      </c>
      <c r="E10" s="249">
        <v>3</v>
      </c>
      <c r="F10" s="249">
        <v>3</v>
      </c>
      <c r="G10" s="250">
        <v>200</v>
      </c>
      <c r="H10" s="250">
        <v>200</v>
      </c>
      <c r="I10" s="269">
        <v>200</v>
      </c>
      <c r="J10" s="270">
        <v>100</v>
      </c>
      <c r="K10" s="271">
        <v>100</v>
      </c>
      <c r="L10" s="271"/>
      <c r="M10" s="257">
        <f t="shared" si="0"/>
        <v>0</v>
      </c>
      <c r="N10" s="272">
        <v>357.25</v>
      </c>
      <c r="O10" s="274"/>
      <c r="P10" s="273">
        <v>-157.25</v>
      </c>
      <c r="Q10" s="288"/>
      <c r="R10" s="296">
        <f>J10-N10</f>
        <v>-257.25</v>
      </c>
      <c r="S10" s="296">
        <f>J10</f>
        <v>100</v>
      </c>
      <c r="T10" s="274">
        <f t="shared" si="1"/>
        <v>200.4</v>
      </c>
      <c r="U10" s="274">
        <v>189.4</v>
      </c>
      <c r="V10" s="297">
        <v>11</v>
      </c>
      <c r="W10" s="298">
        <v>0</v>
      </c>
      <c r="X10" s="298">
        <v>11</v>
      </c>
      <c r="Y10" s="312">
        <f>O10/O14</f>
        <v>0</v>
      </c>
      <c r="Z10" s="307">
        <f t="shared" ref="Z10:Z13" si="5">Y10*1256</f>
        <v>0</v>
      </c>
      <c r="AA10" s="308">
        <f t="shared" si="2"/>
        <v>11</v>
      </c>
    </row>
    <row r="11" spans="1:28">
      <c r="A11" s="248">
        <v>5</v>
      </c>
      <c r="B11" s="349"/>
      <c r="C11" s="248" t="s">
        <v>25</v>
      </c>
      <c r="D11" s="249">
        <v>25</v>
      </c>
      <c r="E11" s="249">
        <v>25</v>
      </c>
      <c r="F11" s="249">
        <v>20</v>
      </c>
      <c r="G11" s="250">
        <v>1666.29</v>
      </c>
      <c r="H11" s="250">
        <v>1666.3</v>
      </c>
      <c r="I11" s="271">
        <v>1400.95</v>
      </c>
      <c r="J11" s="278">
        <v>1400.94</v>
      </c>
      <c r="K11" s="271">
        <v>9.9999999999909103E-3</v>
      </c>
      <c r="L11" s="271"/>
      <c r="M11" s="257">
        <f t="shared" si="0"/>
        <v>265.34999999999991</v>
      </c>
      <c r="N11" s="279">
        <v>1029.5999999999999</v>
      </c>
      <c r="O11" s="273">
        <v>371.35</v>
      </c>
      <c r="P11" s="274"/>
      <c r="Q11" s="288">
        <f t="shared" si="4"/>
        <v>371.34000000000015</v>
      </c>
      <c r="R11" s="288"/>
      <c r="S11" s="288">
        <f>N11</f>
        <v>1029.5999999999999</v>
      </c>
      <c r="T11" s="274">
        <f t="shared" si="1"/>
        <v>1029.98</v>
      </c>
      <c r="U11" s="274">
        <v>231.98</v>
      </c>
      <c r="V11" s="297">
        <v>798</v>
      </c>
      <c r="W11" s="298">
        <v>232</v>
      </c>
      <c r="X11" s="298">
        <f>N11-U11+W11</f>
        <v>1029.6199999999999</v>
      </c>
      <c r="Y11" s="306">
        <f>O11/O14</f>
        <v>9.6473088333861576E-2</v>
      </c>
      <c r="Z11" s="307">
        <f t="shared" si="5"/>
        <v>121.17019894733014</v>
      </c>
      <c r="AA11" s="308">
        <f t="shared" si="2"/>
        <v>919.17019894733016</v>
      </c>
    </row>
    <row r="12" spans="1:28">
      <c r="A12" s="248">
        <v>6</v>
      </c>
      <c r="B12" s="349"/>
      <c r="C12" s="248" t="s">
        <v>26</v>
      </c>
      <c r="D12" s="249">
        <v>202</v>
      </c>
      <c r="E12" s="249">
        <v>202</v>
      </c>
      <c r="F12" s="249">
        <v>193</v>
      </c>
      <c r="G12" s="250">
        <v>5206</v>
      </c>
      <c r="H12" s="250">
        <v>4851.26</v>
      </c>
      <c r="I12" s="269">
        <v>4692.21</v>
      </c>
      <c r="J12" s="270">
        <v>4273.5200000000004</v>
      </c>
      <c r="K12" s="271">
        <v>418.69000000000102</v>
      </c>
      <c r="L12" s="271"/>
      <c r="M12" s="257">
        <f t="shared" si="0"/>
        <v>159.05000000000018</v>
      </c>
      <c r="N12" s="272">
        <v>1441</v>
      </c>
      <c r="O12" s="273">
        <v>3251.21</v>
      </c>
      <c r="P12" s="274"/>
      <c r="Q12" s="288">
        <f t="shared" si="4"/>
        <v>2832.5200000000004</v>
      </c>
      <c r="R12" s="288"/>
      <c r="S12" s="288">
        <f>N12</f>
        <v>1441</v>
      </c>
      <c r="T12" s="274">
        <f t="shared" si="1"/>
        <v>1440.72</v>
      </c>
      <c r="U12" s="274">
        <v>457.72</v>
      </c>
      <c r="V12" s="297">
        <v>983</v>
      </c>
      <c r="W12" s="298">
        <v>458</v>
      </c>
      <c r="X12" s="298">
        <v>1441</v>
      </c>
      <c r="Y12" s="306">
        <f>O12/O14</f>
        <v>0.84463247481334069</v>
      </c>
      <c r="Z12" s="307">
        <f t="shared" si="5"/>
        <v>1060.8583883655558</v>
      </c>
      <c r="AA12" s="308">
        <f t="shared" si="2"/>
        <v>2043.8583883655558</v>
      </c>
    </row>
    <row r="13" spans="1:28">
      <c r="A13" s="248">
        <v>7</v>
      </c>
      <c r="B13" s="349"/>
      <c r="C13" s="248" t="s">
        <v>27</v>
      </c>
      <c r="D13" s="249">
        <v>16</v>
      </c>
      <c r="E13" s="249">
        <v>16</v>
      </c>
      <c r="F13" s="249">
        <v>16</v>
      </c>
      <c r="G13" s="250">
        <v>1043.55</v>
      </c>
      <c r="H13" s="250">
        <v>1043.56</v>
      </c>
      <c r="I13" s="269">
        <v>1043.56</v>
      </c>
      <c r="J13" s="270">
        <v>267.41000000000003</v>
      </c>
      <c r="K13" s="271">
        <v>776.15</v>
      </c>
      <c r="L13" s="271"/>
      <c r="M13" s="257">
        <f t="shared" si="0"/>
        <v>0</v>
      </c>
      <c r="N13" s="272">
        <v>816.86</v>
      </c>
      <c r="O13" s="273">
        <v>226.7</v>
      </c>
      <c r="P13" s="274"/>
      <c r="Q13" s="288"/>
      <c r="R13" s="288">
        <f>J13-N13</f>
        <v>-549.45000000000005</v>
      </c>
      <c r="S13" s="288">
        <f>J13</f>
        <v>267.41000000000003</v>
      </c>
      <c r="T13" s="274">
        <f t="shared" si="1"/>
        <v>817</v>
      </c>
      <c r="U13" s="274"/>
      <c r="V13" s="297">
        <v>817</v>
      </c>
      <c r="W13" s="298">
        <v>0</v>
      </c>
      <c r="X13" s="298">
        <v>817</v>
      </c>
      <c r="Y13" s="306">
        <f>O13/O14</f>
        <v>5.8894436852797674E-2</v>
      </c>
      <c r="Z13" s="307">
        <f t="shared" si="5"/>
        <v>73.971412687113883</v>
      </c>
      <c r="AA13" s="308">
        <f t="shared" si="2"/>
        <v>890.97141268711391</v>
      </c>
    </row>
    <row r="14" spans="1:28" s="1" customFormat="1" ht="14.25">
      <c r="A14" s="252"/>
      <c r="B14" s="350"/>
      <c r="C14" s="252" t="s">
        <v>28</v>
      </c>
      <c r="D14" s="253">
        <v>249</v>
      </c>
      <c r="E14" s="253">
        <v>249</v>
      </c>
      <c r="F14" s="253">
        <v>235</v>
      </c>
      <c r="G14" s="254">
        <v>8245.84</v>
      </c>
      <c r="H14" s="254">
        <v>7896.08</v>
      </c>
      <c r="I14" s="254">
        <v>7471.68</v>
      </c>
      <c r="J14" s="275">
        <v>6176.83</v>
      </c>
      <c r="K14" s="276">
        <v>1294.8499999999999</v>
      </c>
      <c r="L14" s="276"/>
      <c r="M14" s="254">
        <f t="shared" si="0"/>
        <v>424.39999999999964</v>
      </c>
      <c r="N14" s="277">
        <v>3999.95</v>
      </c>
      <c r="O14" s="277">
        <v>3849.26</v>
      </c>
      <c r="P14" s="277">
        <v>-377.53</v>
      </c>
      <c r="Q14" s="291">
        <f>SUM(Q11:Q13)</f>
        <v>3203.8600000000006</v>
      </c>
      <c r="R14" s="292">
        <f>SUM(R9:R13)</f>
        <v>-1026.98</v>
      </c>
      <c r="S14" s="292">
        <f>SUM(S9:S13)</f>
        <v>2972.97</v>
      </c>
      <c r="T14" s="293">
        <f t="shared" si="1"/>
        <v>3623.1</v>
      </c>
      <c r="U14" s="277">
        <f>SUM(U9:U13)</f>
        <v>879.1</v>
      </c>
      <c r="V14" s="294">
        <f>SUM(V9:V13)</f>
        <v>2744</v>
      </c>
      <c r="W14" s="295">
        <f t="shared" ref="W14:Y14" si="6">SUM(W9:W13)</f>
        <v>690</v>
      </c>
      <c r="X14" s="295">
        <f t="shared" si="6"/>
        <v>3433.62</v>
      </c>
      <c r="Y14" s="309">
        <f t="shared" si="6"/>
        <v>1</v>
      </c>
      <c r="Z14" s="310">
        <v>1256</v>
      </c>
      <c r="AA14" s="311">
        <f t="shared" si="2"/>
        <v>4000</v>
      </c>
    </row>
    <row r="15" spans="1:28" ht="15.75" customHeight="1">
      <c r="A15" s="248">
        <v>8</v>
      </c>
      <c r="B15" s="348" t="s">
        <v>29</v>
      </c>
      <c r="C15" s="248" t="s">
        <v>30</v>
      </c>
      <c r="D15" s="249">
        <v>6</v>
      </c>
      <c r="E15" s="249">
        <v>6</v>
      </c>
      <c r="F15" s="249">
        <v>3</v>
      </c>
      <c r="G15" s="250">
        <v>532</v>
      </c>
      <c r="H15" s="250">
        <v>531.5</v>
      </c>
      <c r="I15" s="269">
        <v>231.5</v>
      </c>
      <c r="J15" s="270">
        <v>200</v>
      </c>
      <c r="K15" s="271">
        <v>31.5</v>
      </c>
      <c r="L15" s="271"/>
      <c r="M15" s="257">
        <f t="shared" si="0"/>
        <v>300</v>
      </c>
      <c r="N15" s="272">
        <v>478.55227882037502</v>
      </c>
      <c r="O15" s="273"/>
      <c r="P15" s="273">
        <v>-247.05227882037499</v>
      </c>
      <c r="Q15" s="288"/>
      <c r="R15" s="296">
        <f>J15-N15</f>
        <v>-278.55227882037502</v>
      </c>
      <c r="S15" s="296">
        <f>J15</f>
        <v>200</v>
      </c>
      <c r="T15" s="274">
        <f t="shared" si="1"/>
        <v>232</v>
      </c>
      <c r="U15" s="273"/>
      <c r="V15" s="289">
        <v>232</v>
      </c>
      <c r="W15" s="290"/>
      <c r="X15" s="290">
        <v>232</v>
      </c>
      <c r="Y15" s="306">
        <f>O15/2726</f>
        <v>0</v>
      </c>
      <c r="Z15" s="307">
        <f>Y15*1633</f>
        <v>0</v>
      </c>
      <c r="AA15" s="308">
        <f t="shared" si="2"/>
        <v>232</v>
      </c>
    </row>
    <row r="16" spans="1:28">
      <c r="A16" s="248">
        <v>9</v>
      </c>
      <c r="B16" s="349"/>
      <c r="C16" s="248" t="s">
        <v>32</v>
      </c>
      <c r="D16" s="248">
        <v>51</v>
      </c>
      <c r="E16" s="248">
        <v>51</v>
      </c>
      <c r="F16" s="248">
        <v>49</v>
      </c>
      <c r="G16" s="257">
        <v>1734.5159000000001</v>
      </c>
      <c r="H16" s="257">
        <v>1721.77</v>
      </c>
      <c r="I16" s="271">
        <v>1622.2650000000001</v>
      </c>
      <c r="J16" s="270">
        <v>1622.2696000000001</v>
      </c>
      <c r="K16" s="271">
        <v>-4.6000000002095502E-3</v>
      </c>
      <c r="L16" s="271"/>
      <c r="M16" s="257">
        <f t="shared" si="0"/>
        <v>99.504999999999882</v>
      </c>
      <c r="N16" s="279">
        <v>358.57908847185001</v>
      </c>
      <c r="O16" s="273">
        <v>1263.68591152815</v>
      </c>
      <c r="P16" s="274"/>
      <c r="Q16" s="288">
        <f t="shared" si="4"/>
        <v>1263.6905115281502</v>
      </c>
      <c r="R16" s="288"/>
      <c r="S16" s="288">
        <f>N16</f>
        <v>358.57908847185001</v>
      </c>
      <c r="T16" s="274">
        <f t="shared" si="1"/>
        <v>359</v>
      </c>
      <c r="U16" s="274"/>
      <c r="V16" s="289">
        <v>359</v>
      </c>
      <c r="W16" s="290"/>
      <c r="X16" s="290">
        <v>359</v>
      </c>
      <c r="Y16" s="306">
        <f t="shared" ref="Y16:Y44" si="7">O16/2726</f>
        <v>0.46356783254884443</v>
      </c>
      <c r="Z16" s="307">
        <f t="shared" ref="Z16:Z45" si="8">Y16*1633</f>
        <v>757.006270552263</v>
      </c>
      <c r="AA16" s="308">
        <f t="shared" si="2"/>
        <v>1116.006270552263</v>
      </c>
    </row>
    <row r="17" spans="1:27">
      <c r="A17" s="248">
        <v>10</v>
      </c>
      <c r="B17" s="349"/>
      <c r="C17" s="248" t="s">
        <v>33</v>
      </c>
      <c r="D17" s="249">
        <v>5</v>
      </c>
      <c r="E17" s="249">
        <v>5</v>
      </c>
      <c r="F17" s="249">
        <v>5</v>
      </c>
      <c r="G17" s="250">
        <v>269.33999999999997</v>
      </c>
      <c r="H17" s="250">
        <v>269.33999999999997</v>
      </c>
      <c r="I17" s="269">
        <v>269.33999999999997</v>
      </c>
      <c r="J17" s="270">
        <v>269.33999999999997</v>
      </c>
      <c r="K17" s="271">
        <v>0</v>
      </c>
      <c r="L17" s="271"/>
      <c r="M17" s="257">
        <f t="shared" si="0"/>
        <v>0</v>
      </c>
      <c r="N17" s="272">
        <v>123.324396782842</v>
      </c>
      <c r="O17" s="273">
        <v>146.015603217158</v>
      </c>
      <c r="P17" s="274"/>
      <c r="Q17" s="288">
        <f t="shared" si="4"/>
        <v>146.01560321715797</v>
      </c>
      <c r="R17" s="288"/>
      <c r="S17" s="288">
        <f>N17</f>
        <v>123.324396782842</v>
      </c>
      <c r="T17" s="274">
        <f t="shared" si="1"/>
        <v>123</v>
      </c>
      <c r="U17" s="274"/>
      <c r="V17" s="289">
        <v>123</v>
      </c>
      <c r="W17" s="290"/>
      <c r="X17" s="290">
        <v>123</v>
      </c>
      <c r="Y17" s="306">
        <f t="shared" si="7"/>
        <v>5.3564051070123991E-2</v>
      </c>
      <c r="Z17" s="307">
        <f t="shared" si="8"/>
        <v>87.47009539751248</v>
      </c>
      <c r="AA17" s="308">
        <f t="shared" si="2"/>
        <v>210.47009539751247</v>
      </c>
    </row>
    <row r="18" spans="1:27">
      <c r="A18" s="248">
        <v>11</v>
      </c>
      <c r="B18" s="349"/>
      <c r="C18" s="248" t="s">
        <v>34</v>
      </c>
      <c r="D18" s="249">
        <v>9</v>
      </c>
      <c r="E18" s="249">
        <v>9</v>
      </c>
      <c r="F18" s="249">
        <v>7</v>
      </c>
      <c r="G18" s="250">
        <v>300.23</v>
      </c>
      <c r="H18" s="250">
        <v>300.23</v>
      </c>
      <c r="I18" s="269">
        <v>175.5</v>
      </c>
      <c r="J18" s="270">
        <v>175.5</v>
      </c>
      <c r="K18" s="271">
        <v>0</v>
      </c>
      <c r="L18" s="271"/>
      <c r="M18" s="257">
        <f t="shared" si="0"/>
        <v>124.73000000000002</v>
      </c>
      <c r="N18" s="272">
        <v>70.375335120643399</v>
      </c>
      <c r="O18" s="273">
        <v>105.124664879357</v>
      </c>
      <c r="P18" s="274"/>
      <c r="Q18" s="288">
        <f t="shared" si="4"/>
        <v>105.1246648793566</v>
      </c>
      <c r="R18" s="288"/>
      <c r="S18" s="288">
        <f>N18</f>
        <v>70.375335120643399</v>
      </c>
      <c r="T18" s="274">
        <f t="shared" si="1"/>
        <v>70</v>
      </c>
      <c r="U18" s="274"/>
      <c r="V18" s="289">
        <v>70</v>
      </c>
      <c r="W18" s="290"/>
      <c r="X18" s="290">
        <v>70</v>
      </c>
      <c r="Y18" s="306">
        <f t="shared" si="7"/>
        <v>3.8563706852295307E-2</v>
      </c>
      <c r="Z18" s="307">
        <f t="shared" si="8"/>
        <v>62.974533289798238</v>
      </c>
      <c r="AA18" s="308">
        <f t="shared" si="2"/>
        <v>132.97453328979825</v>
      </c>
    </row>
    <row r="19" spans="1:27">
      <c r="A19" s="248">
        <v>12</v>
      </c>
      <c r="B19" s="349"/>
      <c r="C19" s="248" t="s">
        <v>35</v>
      </c>
      <c r="D19" s="249">
        <v>3</v>
      </c>
      <c r="E19" s="249">
        <v>3</v>
      </c>
      <c r="F19" s="249">
        <v>3</v>
      </c>
      <c r="G19" s="250">
        <v>7.7</v>
      </c>
      <c r="H19" s="250">
        <v>7.7</v>
      </c>
      <c r="I19" s="269">
        <v>7.7</v>
      </c>
      <c r="J19" s="270">
        <v>7.7</v>
      </c>
      <c r="K19" s="271">
        <v>0</v>
      </c>
      <c r="L19" s="271"/>
      <c r="M19" s="257">
        <f t="shared" si="0"/>
        <v>0</v>
      </c>
      <c r="N19" s="272">
        <v>96.514745308311007</v>
      </c>
      <c r="O19" s="274"/>
      <c r="P19" s="273">
        <v>-88.814745308311004</v>
      </c>
      <c r="Q19" s="288"/>
      <c r="R19" s="296">
        <f>J19-N19</f>
        <v>-88.814745308311004</v>
      </c>
      <c r="S19" s="296">
        <f>J19</f>
        <v>7.7</v>
      </c>
      <c r="T19" s="274">
        <f t="shared" si="1"/>
        <v>8</v>
      </c>
      <c r="U19" s="273"/>
      <c r="V19" s="289">
        <v>8</v>
      </c>
      <c r="W19" s="290"/>
      <c r="X19" s="290">
        <v>8</v>
      </c>
      <c r="Y19" s="306">
        <f t="shared" si="7"/>
        <v>0</v>
      </c>
      <c r="Z19" s="307">
        <f t="shared" si="8"/>
        <v>0</v>
      </c>
      <c r="AA19" s="308">
        <f t="shared" si="2"/>
        <v>8</v>
      </c>
    </row>
    <row r="20" spans="1:27">
      <c r="A20" s="248">
        <v>13</v>
      </c>
      <c r="B20" s="349"/>
      <c r="C20" s="248" t="s">
        <v>36</v>
      </c>
      <c r="D20" s="249">
        <v>5</v>
      </c>
      <c r="E20" s="249">
        <v>5</v>
      </c>
      <c r="F20" s="249">
        <v>5</v>
      </c>
      <c r="G20" s="250">
        <v>144</v>
      </c>
      <c r="H20" s="250">
        <v>144.69999999999999</v>
      </c>
      <c r="I20" s="269">
        <v>144.69999999999999</v>
      </c>
      <c r="J20" s="270">
        <v>129.69999999999999</v>
      </c>
      <c r="K20" s="271">
        <v>14.75</v>
      </c>
      <c r="L20" s="271"/>
      <c r="M20" s="257">
        <f t="shared" si="0"/>
        <v>0</v>
      </c>
      <c r="N20" s="272">
        <v>89.8123324396783</v>
      </c>
      <c r="O20" s="273">
        <v>54.887667560321702</v>
      </c>
      <c r="P20" s="274"/>
      <c r="Q20" s="288">
        <f t="shared" si="4"/>
        <v>39.887667560321688</v>
      </c>
      <c r="R20" s="288"/>
      <c r="S20" s="288">
        <f>N20</f>
        <v>89.8123324396783</v>
      </c>
      <c r="T20" s="274">
        <f t="shared" si="1"/>
        <v>90</v>
      </c>
      <c r="U20" s="274"/>
      <c r="V20" s="289">
        <v>90</v>
      </c>
      <c r="W20" s="290"/>
      <c r="X20" s="290">
        <v>90</v>
      </c>
      <c r="Y20" s="306">
        <f t="shared" si="7"/>
        <v>2.0134874380162034E-2</v>
      </c>
      <c r="Z20" s="307">
        <f t="shared" si="8"/>
        <v>32.880249862804604</v>
      </c>
      <c r="AA20" s="308">
        <f t="shared" si="2"/>
        <v>122.8802498628046</v>
      </c>
    </row>
    <row r="21" spans="1:27">
      <c r="A21" s="248">
        <v>14</v>
      </c>
      <c r="B21" s="349"/>
      <c r="C21" s="248" t="s">
        <v>37</v>
      </c>
      <c r="D21" s="249">
        <v>1</v>
      </c>
      <c r="E21" s="249">
        <v>1</v>
      </c>
      <c r="F21" s="249">
        <v>0</v>
      </c>
      <c r="G21" s="250">
        <v>49.53</v>
      </c>
      <c r="H21" s="250">
        <v>49.53</v>
      </c>
      <c r="I21" s="269">
        <v>0</v>
      </c>
      <c r="J21" s="270">
        <v>0</v>
      </c>
      <c r="K21" s="271">
        <v>0</v>
      </c>
      <c r="L21" s="271"/>
      <c r="M21" s="257">
        <f t="shared" si="0"/>
        <v>49.53</v>
      </c>
      <c r="N21" s="272">
        <v>111.930294906166</v>
      </c>
      <c r="O21" s="274"/>
      <c r="P21" s="273">
        <v>-111.930294906166</v>
      </c>
      <c r="Q21" s="288"/>
      <c r="R21" s="296">
        <f>J21-N21</f>
        <v>-111.930294906166</v>
      </c>
      <c r="S21" s="296">
        <f>J21</f>
        <v>0</v>
      </c>
      <c r="T21" s="274">
        <f t="shared" si="1"/>
        <v>0</v>
      </c>
      <c r="U21" s="273"/>
      <c r="V21" s="289">
        <v>0</v>
      </c>
      <c r="W21" s="290"/>
      <c r="X21" s="290">
        <v>0</v>
      </c>
      <c r="Y21" s="306">
        <f t="shared" si="7"/>
        <v>0</v>
      </c>
      <c r="Z21" s="307">
        <f t="shared" si="8"/>
        <v>0</v>
      </c>
      <c r="AA21" s="308">
        <f t="shared" si="2"/>
        <v>0</v>
      </c>
    </row>
    <row r="22" spans="1:27">
      <c r="A22" s="248">
        <v>15</v>
      </c>
      <c r="B22" s="349"/>
      <c r="C22" s="248" t="s">
        <v>38</v>
      </c>
      <c r="D22" s="249">
        <v>8</v>
      </c>
      <c r="E22" s="249">
        <v>8</v>
      </c>
      <c r="F22" s="249">
        <v>8</v>
      </c>
      <c r="G22" s="250">
        <v>125.9</v>
      </c>
      <c r="H22" s="250">
        <v>125.9</v>
      </c>
      <c r="I22" s="269">
        <v>125.9</v>
      </c>
      <c r="J22" s="270">
        <v>125.9</v>
      </c>
      <c r="K22" s="271">
        <v>0</v>
      </c>
      <c r="L22" s="271"/>
      <c r="M22" s="257">
        <f t="shared" si="0"/>
        <v>0</v>
      </c>
      <c r="N22" s="272">
        <v>105.227882037534</v>
      </c>
      <c r="O22" s="273">
        <v>20.672117962466</v>
      </c>
      <c r="P22" s="274"/>
      <c r="Q22" s="288">
        <f t="shared" si="4"/>
        <v>20.672117962466004</v>
      </c>
      <c r="R22" s="288"/>
      <c r="S22" s="288">
        <f>N22</f>
        <v>105.227882037534</v>
      </c>
      <c r="T22" s="274">
        <f t="shared" si="1"/>
        <v>105</v>
      </c>
      <c r="U22" s="274"/>
      <c r="V22" s="289">
        <v>105</v>
      </c>
      <c r="W22" s="290"/>
      <c r="X22" s="290">
        <v>105</v>
      </c>
      <c r="Y22" s="306">
        <f t="shared" si="7"/>
        <v>7.5833154667887016E-3</v>
      </c>
      <c r="Z22" s="307">
        <f t="shared" si="8"/>
        <v>12.38355415726595</v>
      </c>
      <c r="AA22" s="308">
        <f t="shared" si="2"/>
        <v>117.38355415726595</v>
      </c>
    </row>
    <row r="23" spans="1:27">
      <c r="A23" s="248">
        <v>16</v>
      </c>
      <c r="B23" s="349"/>
      <c r="C23" s="248" t="s">
        <v>40</v>
      </c>
      <c r="D23" s="249">
        <v>17</v>
      </c>
      <c r="E23" s="249">
        <v>17</v>
      </c>
      <c r="F23" s="249">
        <v>13</v>
      </c>
      <c r="G23" s="250">
        <v>143.04580000000001</v>
      </c>
      <c r="H23" s="250">
        <v>143.05000000000001</v>
      </c>
      <c r="I23" s="269">
        <v>130.26</v>
      </c>
      <c r="J23" s="270">
        <v>130.25727649999999</v>
      </c>
      <c r="K23" s="271">
        <v>2.7235000000018798E-3</v>
      </c>
      <c r="L23" s="271"/>
      <c r="M23" s="257">
        <f t="shared" si="0"/>
        <v>12.79000000000002</v>
      </c>
      <c r="N23" s="272">
        <v>132.03753351206399</v>
      </c>
      <c r="O23" s="273"/>
      <c r="P23" s="273">
        <v>-1.7775335120639999</v>
      </c>
      <c r="Q23" s="288"/>
      <c r="R23" s="296">
        <f>J23-N23</f>
        <v>-1.7802570120639984</v>
      </c>
      <c r="S23" s="296">
        <f>J23</f>
        <v>130.25727649999999</v>
      </c>
      <c r="T23" s="274">
        <f t="shared" si="1"/>
        <v>130</v>
      </c>
      <c r="U23" s="273"/>
      <c r="V23" s="289">
        <v>130</v>
      </c>
      <c r="W23" s="290"/>
      <c r="X23" s="290">
        <v>130</v>
      </c>
      <c r="Y23" s="306">
        <f t="shared" si="7"/>
        <v>0</v>
      </c>
      <c r="Z23" s="307">
        <f t="shared" si="8"/>
        <v>0</v>
      </c>
      <c r="AA23" s="308">
        <f t="shared" si="2"/>
        <v>130</v>
      </c>
    </row>
    <row r="24" spans="1:27">
      <c r="A24" s="248">
        <v>17</v>
      </c>
      <c r="B24" s="349"/>
      <c r="C24" s="248" t="s">
        <v>41</v>
      </c>
      <c r="D24" s="249">
        <v>4</v>
      </c>
      <c r="E24" s="249">
        <v>4</v>
      </c>
      <c r="F24" s="249">
        <v>3</v>
      </c>
      <c r="G24" s="250">
        <v>137.99</v>
      </c>
      <c r="H24" s="250">
        <v>137.99</v>
      </c>
      <c r="I24" s="269">
        <v>127.99</v>
      </c>
      <c r="J24" s="270">
        <v>127.99</v>
      </c>
      <c r="K24" s="271">
        <v>0</v>
      </c>
      <c r="L24" s="271"/>
      <c r="M24" s="257">
        <f t="shared" si="0"/>
        <v>10.000000000000014</v>
      </c>
      <c r="N24" s="272">
        <v>87.131367292225207</v>
      </c>
      <c r="O24" s="273">
        <v>40.858632707774802</v>
      </c>
      <c r="P24" s="274"/>
      <c r="Q24" s="288">
        <f t="shared" si="4"/>
        <v>40.858632707774788</v>
      </c>
      <c r="R24" s="288"/>
      <c r="S24" s="288">
        <f>N24</f>
        <v>87.131367292225207</v>
      </c>
      <c r="T24" s="274">
        <f t="shared" si="1"/>
        <v>87</v>
      </c>
      <c r="U24" s="274"/>
      <c r="V24" s="289">
        <v>87</v>
      </c>
      <c r="W24" s="290"/>
      <c r="X24" s="290">
        <v>87</v>
      </c>
      <c r="Y24" s="306">
        <f t="shared" si="7"/>
        <v>1.4988493289719296E-2</v>
      </c>
      <c r="Z24" s="307">
        <f t="shared" si="8"/>
        <v>24.476209542111611</v>
      </c>
      <c r="AA24" s="308">
        <f t="shared" si="2"/>
        <v>111.4762095421116</v>
      </c>
    </row>
    <row r="25" spans="1:27">
      <c r="A25" s="248">
        <v>18</v>
      </c>
      <c r="B25" s="349"/>
      <c r="C25" s="248" t="s">
        <v>42</v>
      </c>
      <c r="D25" s="249">
        <v>24</v>
      </c>
      <c r="E25" s="249">
        <v>24</v>
      </c>
      <c r="F25" s="249">
        <v>24</v>
      </c>
      <c r="G25" s="250">
        <v>245.23</v>
      </c>
      <c r="H25" s="250">
        <v>245.23</v>
      </c>
      <c r="I25" s="269">
        <v>245.23</v>
      </c>
      <c r="J25" s="270">
        <v>174.73</v>
      </c>
      <c r="K25" s="271">
        <v>70.5</v>
      </c>
      <c r="L25" s="271"/>
      <c r="M25" s="257">
        <f t="shared" si="0"/>
        <v>0</v>
      </c>
      <c r="N25" s="272">
        <v>140.750670241287</v>
      </c>
      <c r="O25" s="273">
        <v>104.47932975871301</v>
      </c>
      <c r="P25" s="274"/>
      <c r="Q25" s="288">
        <f t="shared" si="4"/>
        <v>33.979329758712993</v>
      </c>
      <c r="R25" s="288"/>
      <c r="S25" s="288">
        <f>N25</f>
        <v>140.750670241287</v>
      </c>
      <c r="T25" s="274">
        <f t="shared" si="1"/>
        <v>141</v>
      </c>
      <c r="U25" s="274"/>
      <c r="V25" s="289">
        <v>141</v>
      </c>
      <c r="W25" s="290"/>
      <c r="X25" s="290">
        <v>141</v>
      </c>
      <c r="Y25" s="306">
        <f t="shared" si="7"/>
        <v>3.8326973499161046E-2</v>
      </c>
      <c r="Z25" s="307">
        <f t="shared" si="8"/>
        <v>62.58794772412999</v>
      </c>
      <c r="AA25" s="308">
        <f t="shared" si="2"/>
        <v>203.58794772413</v>
      </c>
    </row>
    <row r="26" spans="1:27">
      <c r="A26" s="248">
        <v>19</v>
      </c>
      <c r="B26" s="349"/>
      <c r="C26" s="248" t="s">
        <v>43</v>
      </c>
      <c r="D26" s="249">
        <v>10</v>
      </c>
      <c r="E26" s="249">
        <v>10</v>
      </c>
      <c r="F26" s="249">
        <v>3</v>
      </c>
      <c r="G26" s="250">
        <v>178.5</v>
      </c>
      <c r="H26" s="250">
        <v>148.5</v>
      </c>
      <c r="I26" s="269">
        <v>2.5</v>
      </c>
      <c r="J26" s="270">
        <v>0</v>
      </c>
      <c r="K26" s="271">
        <v>2.5</v>
      </c>
      <c r="L26" s="271"/>
      <c r="M26" s="257">
        <f t="shared" si="0"/>
        <v>146</v>
      </c>
      <c r="N26" s="272">
        <v>78.418230563002695</v>
      </c>
      <c r="O26" s="273"/>
      <c r="P26" s="273">
        <v>-75.918230563002695</v>
      </c>
      <c r="Q26" s="288"/>
      <c r="R26" s="296">
        <f>J26-N26</f>
        <v>-78.418230563002695</v>
      </c>
      <c r="S26" s="296">
        <f>J26</f>
        <v>0</v>
      </c>
      <c r="T26" s="274">
        <f t="shared" si="1"/>
        <v>3</v>
      </c>
      <c r="U26" s="273"/>
      <c r="V26" s="289">
        <v>3</v>
      </c>
      <c r="W26" s="290"/>
      <c r="X26" s="290">
        <v>3</v>
      </c>
      <c r="Y26" s="306">
        <f t="shared" si="7"/>
        <v>0</v>
      </c>
      <c r="Z26" s="307">
        <f t="shared" si="8"/>
        <v>0</v>
      </c>
      <c r="AA26" s="308">
        <f t="shared" si="2"/>
        <v>3</v>
      </c>
    </row>
    <row r="27" spans="1:27">
      <c r="A27" s="248">
        <v>20</v>
      </c>
      <c r="B27" s="349"/>
      <c r="C27" s="248" t="s">
        <v>44</v>
      </c>
      <c r="D27" s="249">
        <v>54</v>
      </c>
      <c r="E27" s="249">
        <v>54</v>
      </c>
      <c r="F27" s="249">
        <v>38</v>
      </c>
      <c r="G27" s="250">
        <v>912.19809999999995</v>
      </c>
      <c r="H27" s="250">
        <v>912.2</v>
      </c>
      <c r="I27" s="269">
        <v>602.59</v>
      </c>
      <c r="J27" s="270">
        <v>602.58572149999998</v>
      </c>
      <c r="K27" s="271">
        <v>4.2785000000549198E-3</v>
      </c>
      <c r="L27" s="271"/>
      <c r="M27" s="257">
        <f t="shared" si="0"/>
        <v>309.61</v>
      </c>
      <c r="N27" s="272">
        <v>97.855227882037497</v>
      </c>
      <c r="O27" s="273">
        <v>504.73477211796302</v>
      </c>
      <c r="P27" s="274"/>
      <c r="Q27" s="288">
        <f t="shared" si="4"/>
        <v>504.73049361796245</v>
      </c>
      <c r="R27" s="288"/>
      <c r="S27" s="288">
        <f>N27</f>
        <v>97.855227882037497</v>
      </c>
      <c r="T27" s="274">
        <f t="shared" si="1"/>
        <v>98</v>
      </c>
      <c r="U27" s="274"/>
      <c r="V27" s="289">
        <v>98</v>
      </c>
      <c r="W27" s="290"/>
      <c r="X27" s="290">
        <v>98</v>
      </c>
      <c r="Y27" s="306">
        <f t="shared" si="7"/>
        <v>0.18515582249375018</v>
      </c>
      <c r="Z27" s="307">
        <f t="shared" si="8"/>
        <v>302.35945813229404</v>
      </c>
      <c r="AA27" s="308">
        <f t="shared" si="2"/>
        <v>400.35945813229404</v>
      </c>
    </row>
    <row r="28" spans="1:27">
      <c r="A28" s="248">
        <v>21</v>
      </c>
      <c r="B28" s="349"/>
      <c r="C28" s="248" t="s">
        <v>45</v>
      </c>
      <c r="D28" s="249">
        <v>19</v>
      </c>
      <c r="E28" s="249">
        <v>19</v>
      </c>
      <c r="F28" s="249">
        <v>4</v>
      </c>
      <c r="G28" s="250">
        <v>99.72</v>
      </c>
      <c r="H28" s="250">
        <v>99.22</v>
      </c>
      <c r="I28" s="269">
        <v>30</v>
      </c>
      <c r="J28" s="270">
        <v>30</v>
      </c>
      <c r="K28" s="271">
        <v>0</v>
      </c>
      <c r="L28" s="271"/>
      <c r="M28" s="257">
        <f t="shared" si="0"/>
        <v>69.22</v>
      </c>
      <c r="N28" s="272">
        <v>79.088471849865996</v>
      </c>
      <c r="O28" s="273"/>
      <c r="P28" s="273">
        <v>-49.088471849866004</v>
      </c>
      <c r="Q28" s="288"/>
      <c r="R28" s="296">
        <f>J28-N28</f>
        <v>-49.088471849865996</v>
      </c>
      <c r="S28" s="296">
        <f>J28</f>
        <v>30</v>
      </c>
      <c r="T28" s="274">
        <f t="shared" si="1"/>
        <v>30</v>
      </c>
      <c r="U28" s="273"/>
      <c r="V28" s="289">
        <v>30</v>
      </c>
      <c r="W28" s="290"/>
      <c r="X28" s="290">
        <v>30</v>
      </c>
      <c r="Y28" s="306">
        <f t="shared" si="7"/>
        <v>0</v>
      </c>
      <c r="Z28" s="307">
        <f t="shared" si="8"/>
        <v>0</v>
      </c>
      <c r="AA28" s="308">
        <f t="shared" si="2"/>
        <v>30</v>
      </c>
    </row>
    <row r="29" spans="1:27">
      <c r="A29" s="248">
        <v>22</v>
      </c>
      <c r="B29" s="349"/>
      <c r="C29" s="248" t="s">
        <v>47</v>
      </c>
      <c r="D29" s="249">
        <v>2</v>
      </c>
      <c r="E29" s="249">
        <v>2</v>
      </c>
      <c r="F29" s="249">
        <v>1</v>
      </c>
      <c r="G29" s="250">
        <v>10.32</v>
      </c>
      <c r="H29" s="250">
        <v>36.31</v>
      </c>
      <c r="I29" s="269">
        <v>5.5</v>
      </c>
      <c r="J29" s="270">
        <v>0</v>
      </c>
      <c r="K29" s="271">
        <v>5.5</v>
      </c>
      <c r="L29" s="271"/>
      <c r="M29" s="257">
        <f t="shared" si="0"/>
        <v>30.810000000000002</v>
      </c>
      <c r="N29" s="272">
        <v>95.844504021447705</v>
      </c>
      <c r="O29" s="274"/>
      <c r="P29" s="273">
        <v>-90.344504021447705</v>
      </c>
      <c r="Q29" s="288"/>
      <c r="R29" s="296">
        <f t="shared" ref="R29:R30" si="9">J29-N29</f>
        <v>-95.844504021447705</v>
      </c>
      <c r="S29" s="296">
        <f>J29</f>
        <v>0</v>
      </c>
      <c r="T29" s="274">
        <f t="shared" si="1"/>
        <v>6</v>
      </c>
      <c r="U29" s="273"/>
      <c r="V29" s="289">
        <v>6</v>
      </c>
      <c r="W29" s="290"/>
      <c r="X29" s="290">
        <v>6</v>
      </c>
      <c r="Y29" s="306">
        <f t="shared" si="7"/>
        <v>0</v>
      </c>
      <c r="Z29" s="307">
        <f t="shared" si="8"/>
        <v>0</v>
      </c>
      <c r="AA29" s="308">
        <f t="shared" si="2"/>
        <v>6</v>
      </c>
    </row>
    <row r="30" spans="1:27">
      <c r="A30" s="248">
        <v>23</v>
      </c>
      <c r="B30" s="349"/>
      <c r="C30" s="248" t="s">
        <v>48</v>
      </c>
      <c r="D30" s="249">
        <v>11</v>
      </c>
      <c r="E30" s="249">
        <v>11</v>
      </c>
      <c r="F30" s="249">
        <v>8</v>
      </c>
      <c r="G30" s="250">
        <v>36.31</v>
      </c>
      <c r="H30" s="250">
        <v>315.25</v>
      </c>
      <c r="I30" s="269">
        <v>28.31</v>
      </c>
      <c r="J30" s="270">
        <v>28.3113283</v>
      </c>
      <c r="K30" s="271">
        <v>-1.32830000000084E-3</v>
      </c>
      <c r="L30" s="271"/>
      <c r="M30" s="257">
        <f t="shared" si="0"/>
        <v>286.94</v>
      </c>
      <c r="N30" s="272">
        <v>283.51206434316401</v>
      </c>
      <c r="O30" s="274"/>
      <c r="P30" s="273">
        <v>-255.20206434316401</v>
      </c>
      <c r="Q30" s="288"/>
      <c r="R30" s="296">
        <f t="shared" si="9"/>
        <v>-255.200736043164</v>
      </c>
      <c r="S30" s="296">
        <f>J30</f>
        <v>28.3113283</v>
      </c>
      <c r="T30" s="274">
        <f t="shared" si="1"/>
        <v>28</v>
      </c>
      <c r="U30" s="273"/>
      <c r="V30" s="289">
        <v>28</v>
      </c>
      <c r="W30" s="290"/>
      <c r="X30" s="290">
        <v>28</v>
      </c>
      <c r="Y30" s="306">
        <f t="shared" si="7"/>
        <v>0</v>
      </c>
      <c r="Z30" s="307">
        <f t="shared" si="8"/>
        <v>0</v>
      </c>
      <c r="AA30" s="308">
        <f t="shared" si="2"/>
        <v>28</v>
      </c>
    </row>
    <row r="31" spans="1:27">
      <c r="A31" s="248">
        <v>24</v>
      </c>
      <c r="B31" s="349"/>
      <c r="C31" s="248" t="s">
        <v>49</v>
      </c>
      <c r="D31" s="249">
        <v>13</v>
      </c>
      <c r="E31" s="249">
        <v>13</v>
      </c>
      <c r="F31" s="249">
        <v>13</v>
      </c>
      <c r="G31" s="250">
        <v>321</v>
      </c>
      <c r="H31" s="250">
        <v>100</v>
      </c>
      <c r="I31" s="269">
        <v>315.25</v>
      </c>
      <c r="J31" s="270">
        <v>315.25322580645201</v>
      </c>
      <c r="K31" s="271">
        <v>-3.2258064515531299E-3</v>
      </c>
      <c r="L31" s="271"/>
      <c r="M31" s="257">
        <f t="shared" si="0"/>
        <v>-215.25</v>
      </c>
      <c r="N31" s="272">
        <v>68.364611260053593</v>
      </c>
      <c r="O31" s="273">
        <v>246.88538873994599</v>
      </c>
      <c r="P31" s="274"/>
      <c r="Q31" s="288">
        <f t="shared" si="4"/>
        <v>246.8886145463984</v>
      </c>
      <c r="R31" s="288"/>
      <c r="S31" s="288">
        <f>N31</f>
        <v>68.364611260053593</v>
      </c>
      <c r="T31" s="274">
        <f t="shared" si="1"/>
        <v>68</v>
      </c>
      <c r="U31" s="274">
        <v>14</v>
      </c>
      <c r="V31" s="289">
        <v>54</v>
      </c>
      <c r="W31" s="290">
        <v>14</v>
      </c>
      <c r="X31" s="290">
        <v>68</v>
      </c>
      <c r="Y31" s="306">
        <f t="shared" si="7"/>
        <v>9.0566907094624352E-2</v>
      </c>
      <c r="Z31" s="307">
        <f t="shared" si="8"/>
        <v>147.89575928552156</v>
      </c>
      <c r="AA31" s="308">
        <f t="shared" si="2"/>
        <v>201.89575928552156</v>
      </c>
    </row>
    <row r="32" spans="1:27">
      <c r="A32" s="248">
        <v>25</v>
      </c>
      <c r="B32" s="349"/>
      <c r="C32" s="248" t="s">
        <v>50</v>
      </c>
      <c r="D32" s="249">
        <v>1</v>
      </c>
      <c r="E32" s="249">
        <v>1</v>
      </c>
      <c r="F32" s="249">
        <v>1</v>
      </c>
      <c r="G32" s="250">
        <v>80.428899999999999</v>
      </c>
      <c r="H32" s="250">
        <v>96.14</v>
      </c>
      <c r="I32" s="269">
        <v>100</v>
      </c>
      <c r="J32" s="270">
        <v>100</v>
      </c>
      <c r="K32" s="271">
        <v>0</v>
      </c>
      <c r="L32" s="271"/>
      <c r="M32" s="257">
        <f t="shared" si="0"/>
        <v>-3.8599999999999994</v>
      </c>
      <c r="N32" s="272">
        <v>80.428954423592501</v>
      </c>
      <c r="O32" s="273">
        <v>19.571045576407499</v>
      </c>
      <c r="P32" s="274"/>
      <c r="Q32" s="288">
        <f t="shared" si="4"/>
        <v>19.571045576407499</v>
      </c>
      <c r="R32" s="288"/>
      <c r="S32" s="288">
        <f>N32</f>
        <v>80.428954423592501</v>
      </c>
      <c r="T32" s="274">
        <f t="shared" si="1"/>
        <v>80</v>
      </c>
      <c r="U32" s="274"/>
      <c r="V32" s="289">
        <v>80</v>
      </c>
      <c r="W32" s="290"/>
      <c r="X32" s="290">
        <v>80</v>
      </c>
      <c r="Y32" s="306">
        <f t="shared" si="7"/>
        <v>7.1794004315508071E-3</v>
      </c>
      <c r="Z32" s="307">
        <f t="shared" si="8"/>
        <v>11.723960904722468</v>
      </c>
      <c r="AA32" s="308">
        <f t="shared" si="2"/>
        <v>91.723960904722475</v>
      </c>
    </row>
    <row r="33" spans="1:27">
      <c r="A33" s="248">
        <v>26</v>
      </c>
      <c r="B33" s="349"/>
      <c r="C33" s="248" t="s">
        <v>51</v>
      </c>
      <c r="D33" s="249">
        <v>9</v>
      </c>
      <c r="E33" s="249">
        <v>9</v>
      </c>
      <c r="F33" s="249">
        <v>6</v>
      </c>
      <c r="G33" s="250">
        <v>115</v>
      </c>
      <c r="H33" s="250">
        <v>119.99</v>
      </c>
      <c r="I33" s="269">
        <v>48.42</v>
      </c>
      <c r="J33" s="270">
        <v>48.42</v>
      </c>
      <c r="K33" s="271">
        <v>0</v>
      </c>
      <c r="L33" s="271"/>
      <c r="M33" s="257">
        <f t="shared" si="0"/>
        <v>71.569999999999993</v>
      </c>
      <c r="N33" s="272">
        <v>73.726541554959795</v>
      </c>
      <c r="O33" s="273"/>
      <c r="P33" s="273">
        <v>-25.3065415549598</v>
      </c>
      <c r="Q33" s="288"/>
      <c r="R33" s="296">
        <f>J33-N33</f>
        <v>-25.306541554959793</v>
      </c>
      <c r="S33" s="296">
        <f>J33</f>
        <v>48.42</v>
      </c>
      <c r="T33" s="274">
        <f t="shared" si="1"/>
        <v>48</v>
      </c>
      <c r="U33" s="273"/>
      <c r="V33" s="289">
        <v>48</v>
      </c>
      <c r="W33" s="290"/>
      <c r="X33" s="290">
        <v>48</v>
      </c>
      <c r="Y33" s="306">
        <f t="shared" si="7"/>
        <v>0</v>
      </c>
      <c r="Z33" s="307">
        <f t="shared" si="8"/>
        <v>0</v>
      </c>
      <c r="AA33" s="308">
        <f t="shared" si="2"/>
        <v>48</v>
      </c>
    </row>
    <row r="34" spans="1:27">
      <c r="A34" s="248">
        <v>27</v>
      </c>
      <c r="B34" s="349"/>
      <c r="C34" s="248" t="s">
        <v>52</v>
      </c>
      <c r="D34" s="249">
        <v>4</v>
      </c>
      <c r="E34" s="249">
        <v>4</v>
      </c>
      <c r="F34" s="249">
        <v>4</v>
      </c>
      <c r="G34" s="250">
        <v>119.99</v>
      </c>
      <c r="H34" s="250">
        <v>106.65</v>
      </c>
      <c r="I34" s="269">
        <v>119.99</v>
      </c>
      <c r="J34" s="270">
        <v>119.99</v>
      </c>
      <c r="K34" s="271">
        <v>0</v>
      </c>
      <c r="L34" s="271"/>
      <c r="M34" s="257">
        <f t="shared" si="0"/>
        <v>-13.339999999999989</v>
      </c>
      <c r="N34" s="272">
        <v>96.514745308311007</v>
      </c>
      <c r="O34" s="273">
        <v>23.475254691688999</v>
      </c>
      <c r="P34" s="274"/>
      <c r="Q34" s="288">
        <f t="shared" si="4"/>
        <v>23.475254691688988</v>
      </c>
      <c r="R34" s="288"/>
      <c r="S34" s="288">
        <f>N34</f>
        <v>96.514745308311007</v>
      </c>
      <c r="T34" s="274">
        <f t="shared" si="1"/>
        <v>97</v>
      </c>
      <c r="U34" s="274"/>
      <c r="V34" s="289">
        <v>97</v>
      </c>
      <c r="W34" s="290"/>
      <c r="X34" s="290">
        <v>97</v>
      </c>
      <c r="Y34" s="306">
        <f t="shared" si="7"/>
        <v>8.6116121392842988E-3</v>
      </c>
      <c r="Z34" s="307">
        <f t="shared" si="8"/>
        <v>14.06276262345126</v>
      </c>
      <c r="AA34" s="308">
        <f t="shared" si="2"/>
        <v>111.06276262345126</v>
      </c>
    </row>
    <row r="35" spans="1:27">
      <c r="A35" s="248">
        <v>28</v>
      </c>
      <c r="B35" s="349"/>
      <c r="C35" s="248" t="s">
        <v>53</v>
      </c>
      <c r="D35" s="249">
        <v>20</v>
      </c>
      <c r="E35" s="249">
        <v>20</v>
      </c>
      <c r="F35" s="249">
        <v>20</v>
      </c>
      <c r="G35" s="250">
        <v>105.89</v>
      </c>
      <c r="H35" s="250">
        <v>233.04</v>
      </c>
      <c r="I35" s="269">
        <v>106.65</v>
      </c>
      <c r="J35" s="270">
        <v>106.65</v>
      </c>
      <c r="K35" s="271">
        <v>0</v>
      </c>
      <c r="L35" s="271"/>
      <c r="M35" s="257">
        <f t="shared" si="0"/>
        <v>126.38999999999999</v>
      </c>
      <c r="N35" s="272">
        <v>105.89812332439701</v>
      </c>
      <c r="O35" s="273">
        <v>0.75187667560299998</v>
      </c>
      <c r="P35" s="274"/>
      <c r="Q35" s="288">
        <f t="shared" si="4"/>
        <v>0.75187667560300042</v>
      </c>
      <c r="R35" s="288"/>
      <c r="S35" s="288">
        <f>N35</f>
        <v>105.89812332439701</v>
      </c>
      <c r="T35" s="274">
        <f t="shared" si="1"/>
        <v>106</v>
      </c>
      <c r="U35" s="274"/>
      <c r="V35" s="289">
        <v>106</v>
      </c>
      <c r="W35" s="290"/>
      <c r="X35" s="290">
        <v>106</v>
      </c>
      <c r="Y35" s="306">
        <f t="shared" si="7"/>
        <v>2.7581682890792371E-4</v>
      </c>
      <c r="Z35" s="307">
        <f t="shared" si="8"/>
        <v>0.45040888160663939</v>
      </c>
      <c r="AA35" s="308">
        <f t="shared" si="2"/>
        <v>106.45040888160663</v>
      </c>
    </row>
    <row r="36" spans="1:27">
      <c r="A36" s="248">
        <v>29</v>
      </c>
      <c r="B36" s="349"/>
      <c r="C36" s="248" t="s">
        <v>54</v>
      </c>
      <c r="D36" s="249">
        <v>35</v>
      </c>
      <c r="E36" s="249">
        <v>35</v>
      </c>
      <c r="F36" s="249">
        <v>33</v>
      </c>
      <c r="G36" s="250">
        <v>233.03</v>
      </c>
      <c r="H36" s="250">
        <v>88.7</v>
      </c>
      <c r="I36" s="269">
        <v>188.71</v>
      </c>
      <c r="J36" s="270">
        <v>0</v>
      </c>
      <c r="K36" s="271">
        <v>188.71</v>
      </c>
      <c r="L36" s="271"/>
      <c r="M36" s="257">
        <f t="shared" si="0"/>
        <v>-100.01</v>
      </c>
      <c r="N36" s="272">
        <v>148.79356568364599</v>
      </c>
      <c r="O36" s="273">
        <v>39.916434316354</v>
      </c>
      <c r="P36" s="273"/>
      <c r="Q36" s="288"/>
      <c r="R36" s="296">
        <f>J36-N36</f>
        <v>-148.79356568364599</v>
      </c>
      <c r="S36" s="296">
        <f>J36</f>
        <v>0</v>
      </c>
      <c r="T36" s="274">
        <f t="shared" si="1"/>
        <v>149</v>
      </c>
      <c r="U36" s="273"/>
      <c r="V36" s="289">
        <v>149</v>
      </c>
      <c r="W36" s="290"/>
      <c r="X36" s="290">
        <v>149</v>
      </c>
      <c r="Y36" s="306">
        <f t="shared" si="7"/>
        <v>1.464285925031328E-2</v>
      </c>
      <c r="Z36" s="307">
        <f t="shared" si="8"/>
        <v>23.911789155761586</v>
      </c>
      <c r="AA36" s="308">
        <f t="shared" si="2"/>
        <v>172.9117891557616</v>
      </c>
    </row>
    <row r="37" spans="1:27">
      <c r="A37" s="248">
        <v>30</v>
      </c>
      <c r="B37" s="349"/>
      <c r="C37" s="248" t="s">
        <v>55</v>
      </c>
      <c r="D37" s="249">
        <v>1</v>
      </c>
      <c r="E37" s="249">
        <v>1</v>
      </c>
      <c r="F37" s="249">
        <v>1</v>
      </c>
      <c r="G37" s="250">
        <v>88.7</v>
      </c>
      <c r="H37" s="250">
        <v>200</v>
      </c>
      <c r="I37" s="269">
        <v>88.7</v>
      </c>
      <c r="J37" s="270">
        <v>88.7</v>
      </c>
      <c r="K37" s="271">
        <v>0</v>
      </c>
      <c r="L37" s="271"/>
      <c r="M37" s="257">
        <f t="shared" si="0"/>
        <v>111.3</v>
      </c>
      <c r="N37" s="272">
        <v>215.14745308311001</v>
      </c>
      <c r="O37" s="274"/>
      <c r="P37" s="273">
        <v>-126.44745308311001</v>
      </c>
      <c r="Q37" s="288"/>
      <c r="R37" s="296">
        <f>J37-N37</f>
        <v>-126.44745308311001</v>
      </c>
      <c r="S37" s="296">
        <f>J37</f>
        <v>88.7</v>
      </c>
      <c r="T37" s="274">
        <f t="shared" si="1"/>
        <v>89</v>
      </c>
      <c r="U37" s="273"/>
      <c r="V37" s="289">
        <v>89</v>
      </c>
      <c r="W37" s="290"/>
      <c r="X37" s="290">
        <v>89</v>
      </c>
      <c r="Y37" s="306">
        <f t="shared" si="7"/>
        <v>0</v>
      </c>
      <c r="Z37" s="307">
        <f t="shared" si="8"/>
        <v>0</v>
      </c>
      <c r="AA37" s="308">
        <f t="shared" si="2"/>
        <v>89</v>
      </c>
    </row>
    <row r="38" spans="1:27">
      <c r="A38" s="248">
        <v>31</v>
      </c>
      <c r="B38" s="349"/>
      <c r="C38" s="248" t="s">
        <v>56</v>
      </c>
      <c r="D38" s="249">
        <v>2</v>
      </c>
      <c r="E38" s="249">
        <v>2</v>
      </c>
      <c r="F38" s="249">
        <v>2</v>
      </c>
      <c r="G38" s="250">
        <v>200</v>
      </c>
      <c r="H38" s="250">
        <v>102.5</v>
      </c>
      <c r="I38" s="269">
        <v>200</v>
      </c>
      <c r="J38" s="270">
        <v>200</v>
      </c>
      <c r="K38" s="271">
        <v>0</v>
      </c>
      <c r="L38" s="271"/>
      <c r="M38" s="257">
        <f t="shared" si="0"/>
        <v>-97.5</v>
      </c>
      <c r="N38" s="272">
        <v>77.077747989276105</v>
      </c>
      <c r="O38" s="273">
        <v>122.92225201072399</v>
      </c>
      <c r="P38" s="274"/>
      <c r="Q38" s="288">
        <f t="shared" si="4"/>
        <v>122.92225201072389</v>
      </c>
      <c r="R38" s="288"/>
      <c r="S38" s="288">
        <f>N38</f>
        <v>77.077747989276105</v>
      </c>
      <c r="T38" s="274">
        <f t="shared" si="1"/>
        <v>77</v>
      </c>
      <c r="U38" s="274"/>
      <c r="V38" s="289">
        <v>77</v>
      </c>
      <c r="W38" s="290"/>
      <c r="X38" s="290">
        <v>77</v>
      </c>
      <c r="Y38" s="306">
        <f t="shared" si="7"/>
        <v>4.5092535587206162E-2</v>
      </c>
      <c r="Z38" s="307">
        <f t="shared" si="8"/>
        <v>73.636110613907661</v>
      </c>
      <c r="AA38" s="308">
        <f t="shared" si="2"/>
        <v>150.63611061390765</v>
      </c>
    </row>
    <row r="39" spans="1:27">
      <c r="A39" s="248">
        <v>32</v>
      </c>
      <c r="B39" s="349"/>
      <c r="C39" s="248" t="s">
        <v>57</v>
      </c>
      <c r="D39" s="249">
        <v>2</v>
      </c>
      <c r="E39" s="249">
        <v>2</v>
      </c>
      <c r="F39" s="249">
        <v>2</v>
      </c>
      <c r="G39" s="250">
        <v>102.5</v>
      </c>
      <c r="H39" s="250">
        <v>0</v>
      </c>
      <c r="I39" s="269">
        <v>102.5</v>
      </c>
      <c r="J39" s="270">
        <v>102.5</v>
      </c>
      <c r="K39" s="271">
        <v>0</v>
      </c>
      <c r="L39" s="271"/>
      <c r="M39" s="257">
        <f t="shared" si="0"/>
        <v>-102.5</v>
      </c>
      <c r="N39" s="272">
        <v>74.396782841823097</v>
      </c>
      <c r="O39" s="273">
        <v>28.1032171581769</v>
      </c>
      <c r="P39" s="274"/>
      <c r="Q39" s="288">
        <f t="shared" si="4"/>
        <v>28.103217158176903</v>
      </c>
      <c r="R39" s="288"/>
      <c r="S39" s="288">
        <f>N39</f>
        <v>74.396782841823097</v>
      </c>
      <c r="T39" s="274">
        <f t="shared" si="1"/>
        <v>74</v>
      </c>
      <c r="U39" s="274"/>
      <c r="V39" s="289">
        <v>74</v>
      </c>
      <c r="W39" s="290"/>
      <c r="X39" s="290">
        <v>74</v>
      </c>
      <c r="Y39" s="306">
        <f t="shared" si="7"/>
        <v>1.0309323975853595E-2</v>
      </c>
      <c r="Z39" s="307">
        <f t="shared" si="8"/>
        <v>16.835126052568921</v>
      </c>
      <c r="AA39" s="308">
        <f t="shared" si="2"/>
        <v>90.835126052568924</v>
      </c>
    </row>
    <row r="40" spans="1:27">
      <c r="A40" s="248">
        <v>33</v>
      </c>
      <c r="B40" s="349"/>
      <c r="C40" s="248" t="s">
        <v>39</v>
      </c>
      <c r="D40" s="249">
        <v>10</v>
      </c>
      <c r="E40" s="249">
        <v>10</v>
      </c>
      <c r="F40" s="249">
        <v>6</v>
      </c>
      <c r="G40" s="250">
        <v>227</v>
      </c>
      <c r="H40" s="250">
        <v>227</v>
      </c>
      <c r="I40" s="269">
        <v>87</v>
      </c>
      <c r="J40" s="270">
        <v>87</v>
      </c>
      <c r="K40" s="271">
        <v>0</v>
      </c>
      <c r="L40" s="271"/>
      <c r="M40" s="257">
        <f t="shared" si="0"/>
        <v>140</v>
      </c>
      <c r="N40" s="272">
        <v>83.109919571045594</v>
      </c>
      <c r="O40" s="273">
        <v>3.89008042895441</v>
      </c>
      <c r="P40" s="273"/>
      <c r="Q40" s="288">
        <f t="shared" si="4"/>
        <v>3.8900804289544055</v>
      </c>
      <c r="R40" s="296"/>
      <c r="S40" s="288">
        <f>N40</f>
        <v>83.109919571045594</v>
      </c>
      <c r="T40" s="274">
        <f t="shared" si="1"/>
        <v>83</v>
      </c>
      <c r="U40" s="273"/>
      <c r="V40" s="289">
        <v>83</v>
      </c>
      <c r="W40" s="290"/>
      <c r="X40" s="290">
        <v>83</v>
      </c>
      <c r="Y40" s="306">
        <f t="shared" si="7"/>
        <v>1.4270287707096147E-3</v>
      </c>
      <c r="Z40" s="307">
        <f t="shared" si="8"/>
        <v>2.3303379825688006</v>
      </c>
      <c r="AA40" s="308">
        <f t="shared" si="2"/>
        <v>85.330337982568807</v>
      </c>
    </row>
    <row r="41" spans="1:27">
      <c r="A41" s="248">
        <v>34</v>
      </c>
      <c r="B41" s="349"/>
      <c r="C41" s="248" t="s">
        <v>31</v>
      </c>
      <c r="D41" s="249">
        <v>0</v>
      </c>
      <c r="E41" s="249">
        <v>0</v>
      </c>
      <c r="F41" s="249">
        <v>0</v>
      </c>
      <c r="G41" s="250">
        <v>0</v>
      </c>
      <c r="H41" s="250">
        <v>0</v>
      </c>
      <c r="I41" s="269">
        <v>0</v>
      </c>
      <c r="J41" s="270">
        <v>0</v>
      </c>
      <c r="K41" s="271">
        <v>0</v>
      </c>
      <c r="L41" s="271"/>
      <c r="M41" s="257">
        <f t="shared" si="0"/>
        <v>0</v>
      </c>
      <c r="N41" s="272">
        <v>265.41554959785498</v>
      </c>
      <c r="O41" s="274"/>
      <c r="P41" s="273">
        <v>-265.41554959785498</v>
      </c>
      <c r="Q41" s="288"/>
      <c r="R41" s="296">
        <f>J41-N41</f>
        <v>-265.41554959785498</v>
      </c>
      <c r="S41" s="296">
        <f>J41</f>
        <v>0</v>
      </c>
      <c r="T41" s="274">
        <f t="shared" si="1"/>
        <v>0</v>
      </c>
      <c r="U41" s="273"/>
      <c r="V41" s="289">
        <v>0</v>
      </c>
      <c r="W41" s="290"/>
      <c r="X41" s="290">
        <v>0</v>
      </c>
      <c r="Y41" s="306">
        <f t="shared" si="7"/>
        <v>0</v>
      </c>
      <c r="Z41" s="307">
        <f t="shared" si="8"/>
        <v>0</v>
      </c>
      <c r="AA41" s="308">
        <f t="shared" si="2"/>
        <v>0</v>
      </c>
    </row>
    <row r="42" spans="1:27">
      <c r="A42" s="248">
        <v>35</v>
      </c>
      <c r="B42" s="349"/>
      <c r="C42" s="248" t="s">
        <v>46</v>
      </c>
      <c r="D42" s="249">
        <v>0</v>
      </c>
      <c r="E42" s="249">
        <v>0</v>
      </c>
      <c r="F42" s="249">
        <v>0</v>
      </c>
      <c r="G42" s="250">
        <v>0</v>
      </c>
      <c r="H42" s="250">
        <v>10.33</v>
      </c>
      <c r="I42" s="269">
        <v>0</v>
      </c>
      <c r="J42" s="270">
        <v>0</v>
      </c>
      <c r="K42" s="271">
        <v>0</v>
      </c>
      <c r="L42" s="271"/>
      <c r="M42" s="257">
        <f t="shared" si="0"/>
        <v>10.33</v>
      </c>
      <c r="N42" s="272">
        <v>99.1957104557641</v>
      </c>
      <c r="O42" s="274"/>
      <c r="P42" s="273">
        <v>-99.1957104557641</v>
      </c>
      <c r="Q42" s="288"/>
      <c r="R42" s="296">
        <f t="shared" ref="R42:R44" si="10">J42-N42</f>
        <v>-99.1957104557641</v>
      </c>
      <c r="S42" s="296">
        <f t="shared" ref="S42:S44" si="11">J42</f>
        <v>0</v>
      </c>
      <c r="T42" s="274">
        <f t="shared" si="1"/>
        <v>0</v>
      </c>
      <c r="U42" s="273"/>
      <c r="V42" s="289">
        <v>0</v>
      </c>
      <c r="W42" s="290"/>
      <c r="X42" s="290">
        <v>0</v>
      </c>
      <c r="Y42" s="306">
        <f t="shared" si="7"/>
        <v>0</v>
      </c>
      <c r="Z42" s="307">
        <f t="shared" si="8"/>
        <v>0</v>
      </c>
      <c r="AA42" s="308">
        <f t="shared" si="2"/>
        <v>0</v>
      </c>
    </row>
    <row r="43" spans="1:27">
      <c r="A43" s="248">
        <v>36</v>
      </c>
      <c r="B43" s="349"/>
      <c r="C43" s="248" t="s">
        <v>58</v>
      </c>
      <c r="D43" s="249">
        <v>0</v>
      </c>
      <c r="E43" s="249">
        <v>0</v>
      </c>
      <c r="F43" s="249">
        <v>0</v>
      </c>
      <c r="G43" s="250">
        <v>0</v>
      </c>
      <c r="H43" s="250">
        <v>0</v>
      </c>
      <c r="I43" s="269">
        <v>0</v>
      </c>
      <c r="J43" s="270">
        <v>0</v>
      </c>
      <c r="K43" s="271">
        <v>0</v>
      </c>
      <c r="L43" s="271"/>
      <c r="M43" s="257">
        <f t="shared" si="0"/>
        <v>0</v>
      </c>
      <c r="N43" s="272">
        <v>76.407499999999999</v>
      </c>
      <c r="O43" s="274"/>
      <c r="P43" s="273">
        <v>-76.407499999999999</v>
      </c>
      <c r="Q43" s="288"/>
      <c r="R43" s="296">
        <f t="shared" si="10"/>
        <v>-76.407499999999999</v>
      </c>
      <c r="S43" s="296">
        <f t="shared" si="11"/>
        <v>0</v>
      </c>
      <c r="T43" s="274">
        <f t="shared" si="1"/>
        <v>0</v>
      </c>
      <c r="U43" s="273"/>
      <c r="V43" s="289">
        <v>0</v>
      </c>
      <c r="W43" s="290"/>
      <c r="X43" s="290">
        <v>0</v>
      </c>
      <c r="Y43" s="306">
        <f t="shared" si="7"/>
        <v>0</v>
      </c>
      <c r="Z43" s="307">
        <f t="shared" si="8"/>
        <v>0</v>
      </c>
      <c r="AA43" s="308">
        <f t="shared" si="2"/>
        <v>0</v>
      </c>
    </row>
    <row r="44" spans="1:27">
      <c r="A44" s="248">
        <v>37</v>
      </c>
      <c r="B44" s="349"/>
      <c r="C44" s="248" t="s">
        <v>59</v>
      </c>
      <c r="D44" s="249">
        <v>0</v>
      </c>
      <c r="E44" s="249">
        <v>0</v>
      </c>
      <c r="F44" s="249">
        <v>0</v>
      </c>
      <c r="G44" s="250">
        <v>0</v>
      </c>
      <c r="H44" s="250">
        <v>0</v>
      </c>
      <c r="I44" s="269">
        <v>0</v>
      </c>
      <c r="J44" s="270">
        <v>0</v>
      </c>
      <c r="K44" s="271">
        <v>0</v>
      </c>
      <c r="L44" s="271"/>
      <c r="M44" s="257">
        <f t="shared" si="0"/>
        <v>0</v>
      </c>
      <c r="N44" s="272">
        <v>106.5684</v>
      </c>
      <c r="O44" s="274"/>
      <c r="P44" s="273">
        <v>-106.5684</v>
      </c>
      <c r="Q44" s="288"/>
      <c r="R44" s="296">
        <f t="shared" si="10"/>
        <v>-106.5684</v>
      </c>
      <c r="S44" s="296">
        <f t="shared" si="11"/>
        <v>0</v>
      </c>
      <c r="T44" s="274">
        <f t="shared" si="1"/>
        <v>0</v>
      </c>
      <c r="U44" s="273"/>
      <c r="V44" s="289">
        <v>0</v>
      </c>
      <c r="W44" s="290"/>
      <c r="X44" s="290">
        <v>0</v>
      </c>
      <c r="Y44" s="306">
        <f t="shared" si="7"/>
        <v>0</v>
      </c>
      <c r="Z44" s="307">
        <f t="shared" si="8"/>
        <v>0</v>
      </c>
      <c r="AA44" s="308">
        <f t="shared" si="2"/>
        <v>0</v>
      </c>
    </row>
    <row r="45" spans="1:27" s="3" customFormat="1">
      <c r="A45" s="252"/>
      <c r="B45" s="350"/>
      <c r="C45" s="252" t="s">
        <v>60</v>
      </c>
      <c r="D45" s="253">
        <v>326</v>
      </c>
      <c r="E45" s="253">
        <v>326</v>
      </c>
      <c r="F45" s="253">
        <v>262</v>
      </c>
      <c r="G45" s="254">
        <v>6520.0686999999998</v>
      </c>
      <c r="H45" s="254">
        <v>6472.77</v>
      </c>
      <c r="I45" s="254">
        <v>5106.5050000000001</v>
      </c>
      <c r="J45" s="275">
        <v>4793.0471521064501</v>
      </c>
      <c r="K45" s="254">
        <v>313.45784789354798</v>
      </c>
      <c r="L45" s="254"/>
      <c r="M45" s="254">
        <f t="shared" si="0"/>
        <v>1366.2650000000003</v>
      </c>
      <c r="N45" s="277">
        <v>4000.0000286863301</v>
      </c>
      <c r="O45" s="277">
        <v>2725.9742493297599</v>
      </c>
      <c r="P45" s="277">
        <v>-1619.4692780160899</v>
      </c>
      <c r="Q45" s="291">
        <f>SUM(Q15:Q44)</f>
        <v>2600.5613623198556</v>
      </c>
      <c r="R45" s="292">
        <f>SUM(R15:R44)</f>
        <v>-1807.7642388997315</v>
      </c>
      <c r="S45" s="292">
        <f>SUM(S15:S44)</f>
        <v>2192.2357897865963</v>
      </c>
      <c r="T45" s="293">
        <f t="shared" si="1"/>
        <v>2381</v>
      </c>
      <c r="U45" s="277">
        <f>SUM(U15:U44)</f>
        <v>14</v>
      </c>
      <c r="V45" s="294">
        <f>SUM(V15:V44)</f>
        <v>2367</v>
      </c>
      <c r="W45" s="295">
        <f>SUM(W15:W44)</f>
        <v>14</v>
      </c>
      <c r="X45" s="295">
        <f t="shared" ref="X45:Y45" si="12">SUM(X15:X44)</f>
        <v>2381</v>
      </c>
      <c r="Y45" s="309">
        <f t="shared" si="12"/>
        <v>0.99999055367929501</v>
      </c>
      <c r="Z45" s="310">
        <f t="shared" si="8"/>
        <v>1632.9845741582888</v>
      </c>
      <c r="AA45" s="311">
        <f t="shared" si="2"/>
        <v>3999.9845741582885</v>
      </c>
    </row>
    <row r="46" spans="1:27" s="3" customFormat="1">
      <c r="A46" s="258"/>
      <c r="B46" s="259"/>
      <c r="C46" s="258" t="s">
        <v>61</v>
      </c>
      <c r="D46" s="258">
        <v>681</v>
      </c>
      <c r="E46" s="258">
        <v>710</v>
      </c>
      <c r="F46" s="258">
        <f>F45+F14+F7</f>
        <v>612</v>
      </c>
      <c r="G46" s="254">
        <v>19993.9087</v>
      </c>
      <c r="H46" s="254">
        <f>H45+H14+H7</f>
        <v>19459.330000000002</v>
      </c>
      <c r="I46" s="254">
        <v>17220.764999999999</v>
      </c>
      <c r="J46" s="275">
        <v>14233.8021521065</v>
      </c>
      <c r="K46" s="254">
        <v>2986.9628478935501</v>
      </c>
      <c r="L46" s="254">
        <f>I46-G46</f>
        <v>-2773.1437000000005</v>
      </c>
      <c r="M46" s="254">
        <f t="shared" si="0"/>
        <v>2238.5650000000023</v>
      </c>
      <c r="N46" s="277">
        <v>9999.9490286863293</v>
      </c>
      <c r="O46" s="277">
        <v>9217.8152493297603</v>
      </c>
      <c r="P46" s="277">
        <v>-1996.9992780160901</v>
      </c>
      <c r="Q46" s="292">
        <f>Q7+Q14+Q45</f>
        <v>7108.9293623198555</v>
      </c>
      <c r="R46" s="292">
        <f>R7+R14+R45</f>
        <v>-2875.3262388997314</v>
      </c>
      <c r="S46" s="292">
        <f>S7+S14+S45</f>
        <v>7124.6227897865956</v>
      </c>
      <c r="T46" s="293">
        <f t="shared" si="1"/>
        <v>8004.0990000000002</v>
      </c>
      <c r="U46" s="277">
        <f>U45+U14+U7</f>
        <v>1224.83</v>
      </c>
      <c r="V46" s="294">
        <f>V7+V14+V45</f>
        <v>6779.2690000000002</v>
      </c>
      <c r="W46" s="295">
        <f>W7+W14+W45</f>
        <v>1036</v>
      </c>
      <c r="X46" s="295">
        <f>X7+X14+X45</f>
        <v>7814.8890000000001</v>
      </c>
      <c r="Y46" s="309" t="s">
        <v>88</v>
      </c>
      <c r="Z46" s="310">
        <f>Z45+Z14+Z7</f>
        <v>3220.9845741582885</v>
      </c>
      <c r="AA46" s="311">
        <f t="shared" si="2"/>
        <v>10000.253574158289</v>
      </c>
    </row>
    <row r="47" spans="1:27" s="3" customFormat="1" hidden="1">
      <c r="A47" s="260"/>
      <c r="B47" s="261"/>
      <c r="C47" s="260" t="s">
        <v>87</v>
      </c>
      <c r="D47" s="260"/>
      <c r="E47" s="260"/>
      <c r="F47" s="262">
        <v>0.86338028169014103</v>
      </c>
      <c r="G47" s="263"/>
      <c r="H47" s="263"/>
      <c r="I47" s="263">
        <v>0.86130057200871402</v>
      </c>
      <c r="J47" s="280">
        <v>0.826548771329639</v>
      </c>
      <c r="K47" s="263">
        <v>0.173451228670361</v>
      </c>
      <c r="L47" s="263"/>
      <c r="M47" s="281">
        <f t="shared" si="0"/>
        <v>-0.86130057200871402</v>
      </c>
      <c r="N47" s="282"/>
      <c r="O47" s="282"/>
      <c r="P47" s="282"/>
      <c r="Q47" s="299"/>
      <c r="R47" s="299"/>
      <c r="S47" s="299"/>
      <c r="T47" s="282"/>
      <c r="U47" s="282"/>
      <c r="V47" s="282"/>
      <c r="W47" s="282"/>
      <c r="X47" s="282"/>
      <c r="Y47" s="313"/>
      <c r="Z47" s="282"/>
    </row>
    <row r="48" spans="1:27">
      <c r="A48" s="264"/>
      <c r="B48" s="265"/>
      <c r="C48" s="264"/>
      <c r="D48" s="264"/>
      <c r="E48" s="266"/>
      <c r="F48" s="264"/>
      <c r="G48" s="264"/>
      <c r="H48" s="267"/>
      <c r="I48" s="267"/>
      <c r="J48" s="283"/>
      <c r="K48" s="267"/>
      <c r="L48" s="267"/>
      <c r="M48" s="267"/>
      <c r="N48" s="267"/>
      <c r="O48" s="267"/>
      <c r="P48" s="267"/>
      <c r="Q48" s="300"/>
      <c r="R48" s="300"/>
      <c r="S48" s="300"/>
      <c r="T48" s="267"/>
      <c r="U48" s="267"/>
      <c r="V48" s="267"/>
      <c r="W48" s="301"/>
      <c r="X48" s="267"/>
      <c r="Y48" s="314"/>
      <c r="Z48" s="267"/>
    </row>
  </sheetData>
  <mergeCells count="28">
    <mergeCell ref="A1:Z1"/>
    <mergeCell ref="W3:X3"/>
    <mergeCell ref="Y3:Z3"/>
    <mergeCell ref="A3:A4"/>
    <mergeCell ref="B3:B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B5:B7"/>
    <mergeCell ref="B9:B14"/>
    <mergeCell ref="B15:B45"/>
    <mergeCell ref="C3:C4"/>
    <mergeCell ref="D3:D4"/>
    <mergeCell ref="U3:U4"/>
    <mergeCell ref="AA3:AA4"/>
    <mergeCell ref="P3:P4"/>
    <mergeCell ref="Q3:Q4"/>
    <mergeCell ref="R3:R4"/>
    <mergeCell ref="S3:S4"/>
    <mergeCell ref="T3:T4"/>
  </mergeCells>
  <phoneticPr fontId="36" type="noConversion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0" workbookViewId="0">
      <selection activeCell="C37" sqref="C37"/>
    </sheetView>
  </sheetViews>
  <sheetFormatPr defaultColWidth="9" defaultRowHeight="13.5"/>
  <cols>
    <col min="9" max="9" width="12.625" customWidth="1"/>
    <col min="10" max="10" width="9.25" style="219" customWidth="1"/>
  </cols>
  <sheetData>
    <row r="1" spans="1:10">
      <c r="A1" s="367" t="s">
        <v>89</v>
      </c>
      <c r="B1" s="371" t="s">
        <v>2</v>
      </c>
      <c r="C1" s="371" t="s">
        <v>90</v>
      </c>
      <c r="D1" s="373" t="s">
        <v>91</v>
      </c>
      <c r="E1" s="374"/>
      <c r="F1" s="375" t="s">
        <v>92</v>
      </c>
      <c r="G1" s="376"/>
    </row>
    <row r="2" spans="1:10">
      <c r="A2" s="368"/>
      <c r="B2" s="372"/>
      <c r="C2" s="372"/>
      <c r="D2" s="220" t="s">
        <v>93</v>
      </c>
      <c r="E2" s="220" t="s">
        <v>94</v>
      </c>
      <c r="F2" s="220" t="s">
        <v>93</v>
      </c>
      <c r="G2" s="221" t="s">
        <v>95</v>
      </c>
    </row>
    <row r="3" spans="1:10" ht="14.25">
      <c r="A3" s="369" t="s">
        <v>96</v>
      </c>
      <c r="B3" s="222">
        <v>1</v>
      </c>
      <c r="C3" s="223" t="s">
        <v>19</v>
      </c>
      <c r="D3" s="224">
        <v>28</v>
      </c>
      <c r="E3" s="225">
        <v>2577.2399999999998</v>
      </c>
      <c r="F3" s="224">
        <v>4</v>
      </c>
      <c r="G3" s="226">
        <v>250</v>
      </c>
      <c r="H3" s="227">
        <f>E3+G3</f>
        <v>2827.24</v>
      </c>
    </row>
    <row r="4" spans="1:10" ht="14.25">
      <c r="A4" s="370"/>
      <c r="B4" s="222">
        <v>2</v>
      </c>
      <c r="C4" s="223" t="s">
        <v>20</v>
      </c>
      <c r="D4" s="224">
        <v>87</v>
      </c>
      <c r="E4" s="225">
        <v>2065.34</v>
      </c>
      <c r="F4" s="224">
        <v>16</v>
      </c>
      <c r="G4" s="226">
        <v>197.9</v>
      </c>
      <c r="H4" s="227">
        <f t="shared" ref="H4:H43" si="0">E4+G4</f>
        <v>2263.2400000000002</v>
      </c>
    </row>
    <row r="5" spans="1:10" ht="14.25">
      <c r="A5" s="368"/>
      <c r="B5" s="377" t="s">
        <v>97</v>
      </c>
      <c r="C5" s="378"/>
      <c r="D5" s="228">
        <v>115</v>
      </c>
      <c r="E5" s="229">
        <v>4642.58</v>
      </c>
      <c r="F5" s="228">
        <v>20</v>
      </c>
      <c r="G5" s="230">
        <v>447.9</v>
      </c>
      <c r="H5" s="227">
        <f t="shared" si="0"/>
        <v>5090.4799999999996</v>
      </c>
    </row>
    <row r="6" spans="1:10" ht="15">
      <c r="A6" s="369" t="s">
        <v>98</v>
      </c>
      <c r="B6" s="222">
        <v>3</v>
      </c>
      <c r="C6" s="223" t="s">
        <v>23</v>
      </c>
      <c r="D6" s="224">
        <v>3</v>
      </c>
      <c r="E6" s="224">
        <v>134.96</v>
      </c>
      <c r="F6" s="224" t="s">
        <v>88</v>
      </c>
      <c r="G6" s="231"/>
      <c r="H6" s="227">
        <f t="shared" si="0"/>
        <v>134.96</v>
      </c>
    </row>
    <row r="7" spans="1:10" ht="15">
      <c r="A7" s="370"/>
      <c r="B7" s="222">
        <v>4</v>
      </c>
      <c r="C7" s="223" t="s">
        <v>24</v>
      </c>
      <c r="D7" s="224">
        <v>3</v>
      </c>
      <c r="E7" s="224">
        <v>200</v>
      </c>
      <c r="F7" s="224" t="s">
        <v>88</v>
      </c>
      <c r="G7" s="231"/>
      <c r="H7" s="227">
        <f t="shared" si="0"/>
        <v>200</v>
      </c>
    </row>
    <row r="8" spans="1:10" ht="14.25">
      <c r="A8" s="370"/>
      <c r="B8" s="222">
        <v>5</v>
      </c>
      <c r="C8" s="223" t="s">
        <v>25</v>
      </c>
      <c r="D8" s="224">
        <v>20</v>
      </c>
      <c r="E8" s="225">
        <v>1400.95</v>
      </c>
      <c r="F8" s="224">
        <v>5</v>
      </c>
      <c r="G8" s="226">
        <v>265.35000000000002</v>
      </c>
      <c r="H8" s="227">
        <f t="shared" si="0"/>
        <v>1666.3000000000002</v>
      </c>
    </row>
    <row r="9" spans="1:10" ht="14.25">
      <c r="A9" s="370"/>
      <c r="B9" s="222">
        <v>6</v>
      </c>
      <c r="C9" s="223" t="s">
        <v>26</v>
      </c>
      <c r="D9" s="224">
        <v>193</v>
      </c>
      <c r="E9" s="225">
        <v>4692.21</v>
      </c>
      <c r="F9" s="224">
        <v>9</v>
      </c>
      <c r="G9" s="226">
        <v>159.05000000000001</v>
      </c>
      <c r="H9" s="227">
        <f t="shared" si="0"/>
        <v>4851.26</v>
      </c>
    </row>
    <row r="10" spans="1:10" ht="15">
      <c r="A10" s="370"/>
      <c r="B10" s="222">
        <v>7</v>
      </c>
      <c r="C10" s="223" t="s">
        <v>27</v>
      </c>
      <c r="D10" s="224">
        <v>16</v>
      </c>
      <c r="E10" s="225">
        <v>1043.56</v>
      </c>
      <c r="F10" s="224" t="s">
        <v>88</v>
      </c>
      <c r="G10" s="231"/>
      <c r="H10" s="227">
        <f t="shared" si="0"/>
        <v>1043.56</v>
      </c>
    </row>
    <row r="11" spans="1:10" ht="14.25">
      <c r="A11" s="368"/>
      <c r="B11" s="377" t="s">
        <v>97</v>
      </c>
      <c r="C11" s="378"/>
      <c r="D11" s="228">
        <v>235</v>
      </c>
      <c r="E11" s="229">
        <v>7471.68</v>
      </c>
      <c r="F11" s="228">
        <v>14</v>
      </c>
      <c r="G11" s="230">
        <v>424.4</v>
      </c>
      <c r="H11" s="227">
        <f t="shared" si="0"/>
        <v>7896.08</v>
      </c>
    </row>
    <row r="12" spans="1:10" ht="14.25">
      <c r="A12" s="369" t="s">
        <v>99</v>
      </c>
      <c r="B12" s="232">
        <v>44409</v>
      </c>
      <c r="C12" s="223" t="s">
        <v>30</v>
      </c>
      <c r="D12" s="224">
        <v>3</v>
      </c>
      <c r="E12" s="224">
        <v>231.5</v>
      </c>
      <c r="F12" s="224">
        <v>3</v>
      </c>
      <c r="G12" s="226">
        <v>300</v>
      </c>
      <c r="H12" s="227">
        <f t="shared" si="0"/>
        <v>531.5</v>
      </c>
      <c r="I12" s="239" t="s">
        <v>30</v>
      </c>
      <c r="J12" s="219">
        <v>531.5</v>
      </c>
    </row>
    <row r="13" spans="1:10" ht="14.25">
      <c r="A13" s="370"/>
      <c r="B13" s="232">
        <v>44410</v>
      </c>
      <c r="C13" s="223" t="s">
        <v>32</v>
      </c>
      <c r="D13" s="224">
        <v>49</v>
      </c>
      <c r="E13" s="225">
        <v>1622.27</v>
      </c>
      <c r="F13" s="224">
        <v>2</v>
      </c>
      <c r="G13" s="226">
        <v>99.5</v>
      </c>
      <c r="H13" s="227">
        <f t="shared" si="0"/>
        <v>1721.77</v>
      </c>
      <c r="I13" s="239" t="s">
        <v>31</v>
      </c>
      <c r="J13" s="219">
        <v>0</v>
      </c>
    </row>
    <row r="14" spans="1:10" ht="15">
      <c r="A14" s="370"/>
      <c r="B14" s="232">
        <v>44411</v>
      </c>
      <c r="C14" s="223" t="s">
        <v>33</v>
      </c>
      <c r="D14" s="224">
        <v>5</v>
      </c>
      <c r="E14" s="224">
        <v>269.33999999999997</v>
      </c>
      <c r="F14" s="224" t="s">
        <v>88</v>
      </c>
      <c r="G14" s="231"/>
      <c r="H14" s="227">
        <f t="shared" si="0"/>
        <v>269.33999999999997</v>
      </c>
      <c r="I14" s="239" t="s">
        <v>32</v>
      </c>
      <c r="J14" s="219">
        <v>1721.77</v>
      </c>
    </row>
    <row r="15" spans="1:10" ht="14.25">
      <c r="A15" s="370"/>
      <c r="B15" s="232">
        <v>44412</v>
      </c>
      <c r="C15" s="223" t="s">
        <v>34</v>
      </c>
      <c r="D15" s="224">
        <v>7</v>
      </c>
      <c r="E15" s="224">
        <v>175.5</v>
      </c>
      <c r="F15" s="224">
        <v>2</v>
      </c>
      <c r="G15" s="226">
        <v>124.73</v>
      </c>
      <c r="H15" s="227">
        <f t="shared" si="0"/>
        <v>300.23</v>
      </c>
      <c r="I15" s="239" t="s">
        <v>33</v>
      </c>
      <c r="J15" s="219">
        <v>269.33999999999997</v>
      </c>
    </row>
    <row r="16" spans="1:10" ht="15">
      <c r="A16" s="370"/>
      <c r="B16" s="232">
        <v>44413</v>
      </c>
      <c r="C16" s="223" t="s">
        <v>35</v>
      </c>
      <c r="D16" s="224">
        <v>3</v>
      </c>
      <c r="E16" s="224">
        <v>7.7</v>
      </c>
      <c r="F16" s="224" t="s">
        <v>88</v>
      </c>
      <c r="G16" s="231"/>
      <c r="H16" s="227">
        <f t="shared" si="0"/>
        <v>7.7</v>
      </c>
      <c r="I16" s="239" t="s">
        <v>34</v>
      </c>
      <c r="J16" s="219">
        <v>300.23</v>
      </c>
    </row>
    <row r="17" spans="1:10" ht="15">
      <c r="A17" s="370"/>
      <c r="B17" s="232">
        <v>44414</v>
      </c>
      <c r="C17" s="223" t="s">
        <v>36</v>
      </c>
      <c r="D17" s="224">
        <v>5</v>
      </c>
      <c r="E17" s="224">
        <v>144.69999999999999</v>
      </c>
      <c r="F17" s="224" t="s">
        <v>88</v>
      </c>
      <c r="G17" s="231"/>
      <c r="H17" s="227">
        <f t="shared" si="0"/>
        <v>144.69999999999999</v>
      </c>
      <c r="I17" s="239" t="s">
        <v>35</v>
      </c>
      <c r="J17" s="219">
        <v>7.7</v>
      </c>
    </row>
    <row r="18" spans="1:10" ht="14.25">
      <c r="A18" s="370"/>
      <c r="B18" s="232">
        <v>44415</v>
      </c>
      <c r="C18" s="223" t="s">
        <v>37</v>
      </c>
      <c r="D18" s="224">
        <v>0</v>
      </c>
      <c r="E18" s="224" t="s">
        <v>88</v>
      </c>
      <c r="F18" s="224">
        <v>1</v>
      </c>
      <c r="G18" s="226">
        <v>49.53</v>
      </c>
      <c r="H18" s="227">
        <f>G18</f>
        <v>49.53</v>
      </c>
      <c r="I18" s="239" t="s">
        <v>36</v>
      </c>
      <c r="J18" s="219">
        <v>144.69999999999999</v>
      </c>
    </row>
    <row r="19" spans="1:10" ht="15">
      <c r="A19" s="370"/>
      <c r="B19" s="232">
        <v>44416</v>
      </c>
      <c r="C19" s="223" t="s">
        <v>38</v>
      </c>
      <c r="D19" s="224">
        <v>8</v>
      </c>
      <c r="E19" s="224">
        <v>125.9</v>
      </c>
      <c r="F19" s="224" t="s">
        <v>88</v>
      </c>
      <c r="G19" s="231"/>
      <c r="H19" s="227">
        <f t="shared" si="0"/>
        <v>125.9</v>
      </c>
      <c r="I19" s="239" t="s">
        <v>37</v>
      </c>
      <c r="J19" s="219">
        <v>49.53</v>
      </c>
    </row>
    <row r="20" spans="1:10" ht="14.25">
      <c r="A20" s="370"/>
      <c r="B20" s="232">
        <v>44417</v>
      </c>
      <c r="C20" s="223" t="s">
        <v>40</v>
      </c>
      <c r="D20" s="224">
        <v>13</v>
      </c>
      <c r="E20" s="224">
        <v>130.26</v>
      </c>
      <c r="F20" s="224">
        <v>4</v>
      </c>
      <c r="G20" s="226">
        <v>12.79</v>
      </c>
      <c r="H20" s="227">
        <f t="shared" si="0"/>
        <v>143.04999999999998</v>
      </c>
      <c r="I20" s="239" t="s">
        <v>38</v>
      </c>
      <c r="J20" s="219">
        <v>125.9</v>
      </c>
    </row>
    <row r="21" spans="1:10" ht="14.25">
      <c r="A21" s="370"/>
      <c r="B21" s="232">
        <v>44418</v>
      </c>
      <c r="C21" s="223" t="s">
        <v>41</v>
      </c>
      <c r="D21" s="224">
        <v>3</v>
      </c>
      <c r="E21" s="224">
        <v>127.99</v>
      </c>
      <c r="F21" s="224">
        <v>1</v>
      </c>
      <c r="G21" s="226">
        <v>10</v>
      </c>
      <c r="H21" s="227">
        <f t="shared" si="0"/>
        <v>137.99</v>
      </c>
      <c r="I21" s="240" t="s">
        <v>39</v>
      </c>
      <c r="J21" s="219">
        <v>227</v>
      </c>
    </row>
    <row r="22" spans="1:10" ht="15">
      <c r="A22" s="370"/>
      <c r="B22" s="232">
        <v>44419</v>
      </c>
      <c r="C22" s="223" t="s">
        <v>42</v>
      </c>
      <c r="D22" s="224">
        <v>24</v>
      </c>
      <c r="E22" s="224">
        <v>245.23</v>
      </c>
      <c r="F22" s="224" t="s">
        <v>88</v>
      </c>
      <c r="G22" s="231"/>
      <c r="H22" s="227">
        <f t="shared" si="0"/>
        <v>245.23</v>
      </c>
      <c r="I22" s="239" t="s">
        <v>40</v>
      </c>
      <c r="J22" s="219">
        <v>143.05000000000001</v>
      </c>
    </row>
    <row r="23" spans="1:10" ht="14.25">
      <c r="A23" s="370"/>
      <c r="B23" s="232">
        <v>44420</v>
      </c>
      <c r="C23" s="223" t="s">
        <v>43</v>
      </c>
      <c r="D23" s="224">
        <v>3</v>
      </c>
      <c r="E23" s="224">
        <v>2.5</v>
      </c>
      <c r="F23" s="224">
        <v>7</v>
      </c>
      <c r="G23" s="226">
        <v>146</v>
      </c>
      <c r="H23" s="227">
        <f t="shared" si="0"/>
        <v>148.5</v>
      </c>
      <c r="I23" s="239" t="s">
        <v>41</v>
      </c>
      <c r="J23" s="219">
        <v>137.99</v>
      </c>
    </row>
    <row r="24" spans="1:10" ht="14.25">
      <c r="A24" s="370"/>
      <c r="B24" s="232">
        <v>44421</v>
      </c>
      <c r="C24" s="223" t="s">
        <v>44</v>
      </c>
      <c r="D24" s="224">
        <v>38</v>
      </c>
      <c r="E24" s="224">
        <v>602.59</v>
      </c>
      <c r="F24" s="224">
        <v>16</v>
      </c>
      <c r="G24" s="226">
        <v>309.61</v>
      </c>
      <c r="H24" s="227">
        <f t="shared" si="0"/>
        <v>912.2</v>
      </c>
      <c r="I24" s="239" t="s">
        <v>42</v>
      </c>
      <c r="J24" s="219">
        <v>245.23</v>
      </c>
    </row>
    <row r="25" spans="1:10" ht="14.25">
      <c r="A25" s="370"/>
      <c r="B25" s="232">
        <v>44422</v>
      </c>
      <c r="C25" s="223" t="s">
        <v>45</v>
      </c>
      <c r="D25" s="224">
        <v>4</v>
      </c>
      <c r="E25" s="224">
        <v>30</v>
      </c>
      <c r="F25" s="224">
        <v>15</v>
      </c>
      <c r="G25" s="226">
        <v>69.22</v>
      </c>
      <c r="H25" s="227">
        <f t="shared" si="0"/>
        <v>99.22</v>
      </c>
      <c r="I25" s="239" t="s">
        <v>43</v>
      </c>
      <c r="J25" s="219">
        <v>148.5</v>
      </c>
    </row>
    <row r="26" spans="1:10" ht="14.25">
      <c r="A26" s="370"/>
      <c r="B26" s="232">
        <v>44423</v>
      </c>
      <c r="C26" s="223" t="s">
        <v>47</v>
      </c>
      <c r="D26" s="224">
        <v>1</v>
      </c>
      <c r="E26" s="224">
        <v>5.5</v>
      </c>
      <c r="F26" s="224">
        <v>1</v>
      </c>
      <c r="G26" s="226">
        <v>4.83</v>
      </c>
      <c r="H26" s="227">
        <f t="shared" si="0"/>
        <v>10.33</v>
      </c>
      <c r="I26" s="239" t="s">
        <v>44</v>
      </c>
      <c r="J26" s="219">
        <v>912.2</v>
      </c>
    </row>
    <row r="27" spans="1:10" ht="14.25">
      <c r="A27" s="370"/>
      <c r="B27" s="232">
        <v>44424</v>
      </c>
      <c r="C27" s="223" t="s">
        <v>48</v>
      </c>
      <c r="D27" s="224">
        <v>8</v>
      </c>
      <c r="E27" s="224">
        <v>28.31</v>
      </c>
      <c r="F27" s="224">
        <v>3</v>
      </c>
      <c r="G27" s="226">
        <v>8</v>
      </c>
      <c r="H27" s="227">
        <f t="shared" si="0"/>
        <v>36.31</v>
      </c>
      <c r="I27" s="239" t="s">
        <v>45</v>
      </c>
      <c r="J27" s="219">
        <v>99.22</v>
      </c>
    </row>
    <row r="28" spans="1:10" ht="15">
      <c r="A28" s="370"/>
      <c r="B28" s="232">
        <v>44425</v>
      </c>
      <c r="C28" s="223" t="s">
        <v>49</v>
      </c>
      <c r="D28" s="224">
        <v>13</v>
      </c>
      <c r="E28" s="224">
        <v>315.25</v>
      </c>
      <c r="F28" s="224" t="s">
        <v>88</v>
      </c>
      <c r="G28" s="231"/>
      <c r="H28" s="227">
        <f t="shared" si="0"/>
        <v>315.25</v>
      </c>
      <c r="I28" s="239" t="s">
        <v>46</v>
      </c>
      <c r="J28" s="219">
        <v>10.33</v>
      </c>
    </row>
    <row r="29" spans="1:10" ht="15">
      <c r="A29" s="370"/>
      <c r="B29" s="232">
        <v>44426</v>
      </c>
      <c r="C29" s="223" t="s">
        <v>50</v>
      </c>
      <c r="D29" s="224">
        <v>1</v>
      </c>
      <c r="E29" s="224">
        <v>100</v>
      </c>
      <c r="F29" s="224" t="s">
        <v>88</v>
      </c>
      <c r="G29" s="231"/>
      <c r="H29" s="227">
        <f t="shared" si="0"/>
        <v>100</v>
      </c>
      <c r="I29" s="239" t="s">
        <v>47</v>
      </c>
      <c r="J29" s="219">
        <v>36.31</v>
      </c>
    </row>
    <row r="30" spans="1:10" ht="14.25">
      <c r="A30" s="370"/>
      <c r="B30" s="232">
        <v>44427</v>
      </c>
      <c r="C30" s="223" t="s">
        <v>51</v>
      </c>
      <c r="D30" s="224">
        <v>6</v>
      </c>
      <c r="E30" s="224">
        <v>48.42</v>
      </c>
      <c r="F30" s="224">
        <v>3</v>
      </c>
      <c r="G30" s="226">
        <v>47.72</v>
      </c>
      <c r="H30" s="227">
        <f t="shared" si="0"/>
        <v>96.14</v>
      </c>
      <c r="I30" s="239" t="s">
        <v>48</v>
      </c>
      <c r="J30" s="219">
        <v>315.25</v>
      </c>
    </row>
    <row r="31" spans="1:10" ht="15">
      <c r="A31" s="370"/>
      <c r="B31" s="232">
        <v>44428</v>
      </c>
      <c r="C31" s="223" t="s">
        <v>52</v>
      </c>
      <c r="D31" s="224">
        <v>4</v>
      </c>
      <c r="E31" s="224">
        <v>119.99</v>
      </c>
      <c r="F31" s="224" t="s">
        <v>88</v>
      </c>
      <c r="G31" s="231"/>
      <c r="H31" s="227">
        <f t="shared" si="0"/>
        <v>119.99</v>
      </c>
      <c r="I31" s="239" t="s">
        <v>49</v>
      </c>
      <c r="J31" s="219">
        <v>100</v>
      </c>
    </row>
    <row r="32" spans="1:10" ht="15">
      <c r="A32" s="370"/>
      <c r="B32" s="232">
        <v>44429</v>
      </c>
      <c r="C32" s="223" t="s">
        <v>53</v>
      </c>
      <c r="D32" s="224">
        <v>20</v>
      </c>
      <c r="E32" s="224">
        <v>106.65</v>
      </c>
      <c r="F32" s="224" t="s">
        <v>88</v>
      </c>
      <c r="G32" s="231"/>
      <c r="H32" s="227">
        <f t="shared" si="0"/>
        <v>106.65</v>
      </c>
      <c r="I32" s="239" t="s">
        <v>50</v>
      </c>
      <c r="J32" s="219">
        <v>96.14</v>
      </c>
    </row>
    <row r="33" spans="1:10" ht="14.25">
      <c r="A33" s="370"/>
      <c r="B33" s="232">
        <v>44430</v>
      </c>
      <c r="C33" s="223" t="s">
        <v>54</v>
      </c>
      <c r="D33" s="224">
        <v>33</v>
      </c>
      <c r="E33" s="224">
        <v>188.71</v>
      </c>
      <c r="F33" s="224">
        <v>2</v>
      </c>
      <c r="G33" s="226">
        <v>44.33</v>
      </c>
      <c r="H33" s="227">
        <f t="shared" si="0"/>
        <v>233.04000000000002</v>
      </c>
      <c r="I33" s="239" t="s">
        <v>51</v>
      </c>
      <c r="J33" s="219">
        <v>119.99</v>
      </c>
    </row>
    <row r="34" spans="1:10" ht="14.25">
      <c r="A34" s="370"/>
      <c r="B34" s="232">
        <v>44431</v>
      </c>
      <c r="C34" s="223" t="s">
        <v>55</v>
      </c>
      <c r="D34" s="224">
        <v>1</v>
      </c>
      <c r="E34" s="224">
        <v>88.7</v>
      </c>
      <c r="F34" s="233" t="s">
        <v>88</v>
      </c>
      <c r="G34" s="234" t="s">
        <v>88</v>
      </c>
      <c r="H34" s="227">
        <f>E34</f>
        <v>88.7</v>
      </c>
      <c r="I34" s="239" t="s">
        <v>52</v>
      </c>
      <c r="J34" s="219">
        <v>106.65</v>
      </c>
    </row>
    <row r="35" spans="1:10" ht="14.25">
      <c r="A35" s="370"/>
      <c r="B35" s="232">
        <v>44432</v>
      </c>
      <c r="C35" s="223" t="s">
        <v>56</v>
      </c>
      <c r="D35" s="224">
        <v>2</v>
      </c>
      <c r="E35" s="224">
        <v>200</v>
      </c>
      <c r="F35" s="233" t="s">
        <v>88</v>
      </c>
      <c r="G35" s="234" t="s">
        <v>88</v>
      </c>
      <c r="H35" s="227">
        <f t="shared" ref="H35:H36" si="1">E35</f>
        <v>200</v>
      </c>
      <c r="I35" s="239" t="s">
        <v>53</v>
      </c>
      <c r="J35" s="219">
        <v>233.04</v>
      </c>
    </row>
    <row r="36" spans="1:10" ht="14.25">
      <c r="A36" s="370"/>
      <c r="B36" s="232">
        <v>44433</v>
      </c>
      <c r="C36" s="223" t="s">
        <v>57</v>
      </c>
      <c r="D36" s="224">
        <v>2</v>
      </c>
      <c r="E36" s="224">
        <v>102.5</v>
      </c>
      <c r="F36" s="233" t="s">
        <v>88</v>
      </c>
      <c r="G36" s="234" t="s">
        <v>88</v>
      </c>
      <c r="H36" s="227">
        <f t="shared" si="1"/>
        <v>102.5</v>
      </c>
      <c r="I36" s="239" t="s">
        <v>54</v>
      </c>
      <c r="J36" s="219">
        <v>88.7</v>
      </c>
    </row>
    <row r="37" spans="1:10" ht="14.25">
      <c r="A37" s="370"/>
      <c r="B37" s="232">
        <v>44434</v>
      </c>
      <c r="C37" s="223" t="s">
        <v>39</v>
      </c>
      <c r="D37" s="224">
        <v>6</v>
      </c>
      <c r="E37" s="224">
        <v>87</v>
      </c>
      <c r="F37" s="224">
        <v>4</v>
      </c>
      <c r="G37" s="226">
        <v>140</v>
      </c>
      <c r="H37" s="227">
        <f t="shared" si="0"/>
        <v>227</v>
      </c>
      <c r="I37" s="239" t="s">
        <v>55</v>
      </c>
      <c r="J37" s="219">
        <v>200</v>
      </c>
    </row>
    <row r="38" spans="1:10" ht="14.25">
      <c r="A38" s="370"/>
      <c r="B38" s="232">
        <v>44435</v>
      </c>
      <c r="C38" s="223" t="s">
        <v>31</v>
      </c>
      <c r="D38" s="224" t="s">
        <v>88</v>
      </c>
      <c r="E38" s="224" t="s">
        <v>88</v>
      </c>
      <c r="F38" s="224" t="s">
        <v>88</v>
      </c>
      <c r="G38" s="226" t="s">
        <v>88</v>
      </c>
      <c r="H38" s="227">
        <v>0</v>
      </c>
      <c r="I38" s="239" t="s">
        <v>56</v>
      </c>
      <c r="J38" s="219">
        <v>102.5</v>
      </c>
    </row>
    <row r="39" spans="1:10" ht="14.25">
      <c r="A39" s="370"/>
      <c r="B39" s="232">
        <v>44436</v>
      </c>
      <c r="C39" s="223" t="s">
        <v>46</v>
      </c>
      <c r="D39" s="224" t="s">
        <v>88</v>
      </c>
      <c r="E39" s="224" t="s">
        <v>88</v>
      </c>
      <c r="F39" s="224" t="s">
        <v>88</v>
      </c>
      <c r="G39" s="226" t="s">
        <v>88</v>
      </c>
      <c r="H39" s="227">
        <v>0</v>
      </c>
      <c r="I39" s="239" t="s">
        <v>57</v>
      </c>
      <c r="J39" s="219">
        <v>0</v>
      </c>
    </row>
    <row r="40" spans="1:10" ht="14.25">
      <c r="A40" s="370"/>
      <c r="B40" s="232">
        <v>44437</v>
      </c>
      <c r="C40" s="223" t="s">
        <v>58</v>
      </c>
      <c r="D40" s="224" t="s">
        <v>88</v>
      </c>
      <c r="E40" s="224" t="s">
        <v>88</v>
      </c>
      <c r="F40" s="224" t="s">
        <v>88</v>
      </c>
      <c r="G40" s="226" t="s">
        <v>88</v>
      </c>
      <c r="H40" s="227">
        <v>0</v>
      </c>
      <c r="I40" s="239" t="s">
        <v>58</v>
      </c>
      <c r="J40" s="219">
        <v>0</v>
      </c>
    </row>
    <row r="41" spans="1:10" ht="14.25">
      <c r="A41" s="370"/>
      <c r="B41" s="232">
        <v>44438</v>
      </c>
      <c r="C41" s="223" t="s">
        <v>59</v>
      </c>
      <c r="D41" s="224" t="s">
        <v>88</v>
      </c>
      <c r="E41" s="224" t="s">
        <v>88</v>
      </c>
      <c r="F41" s="224" t="s">
        <v>88</v>
      </c>
      <c r="G41" s="226" t="s">
        <v>88</v>
      </c>
      <c r="H41" s="227">
        <v>0</v>
      </c>
      <c r="I41" s="239" t="s">
        <v>59</v>
      </c>
      <c r="J41" s="219">
        <v>0</v>
      </c>
    </row>
    <row r="42" spans="1:10" ht="14.25">
      <c r="A42" s="368"/>
      <c r="B42" s="377" t="s">
        <v>97</v>
      </c>
      <c r="C42" s="379"/>
      <c r="D42" s="228">
        <v>262</v>
      </c>
      <c r="E42" s="229">
        <v>5106.51</v>
      </c>
      <c r="F42" s="228">
        <v>64</v>
      </c>
      <c r="G42" s="235">
        <v>1366.26</v>
      </c>
      <c r="H42" s="227">
        <f t="shared" si="0"/>
        <v>6472.77</v>
      </c>
      <c r="J42" s="219">
        <f>SUM(J12:J41)</f>
        <v>6472.77</v>
      </c>
    </row>
    <row r="43" spans="1:10" ht="14.25">
      <c r="A43" s="365" t="s">
        <v>61</v>
      </c>
      <c r="B43" s="365"/>
      <c r="C43" s="366"/>
      <c r="D43" s="236">
        <v>612</v>
      </c>
      <c r="E43" s="237">
        <v>17220.77</v>
      </c>
      <c r="F43" s="236">
        <v>98</v>
      </c>
      <c r="G43" s="238">
        <v>2238.56</v>
      </c>
      <c r="H43" s="227">
        <f t="shared" si="0"/>
        <v>19459.330000000002</v>
      </c>
    </row>
  </sheetData>
  <mergeCells count="12">
    <mergeCell ref="D1:E1"/>
    <mergeCell ref="F1:G1"/>
    <mergeCell ref="B5:C5"/>
    <mergeCell ref="B11:C11"/>
    <mergeCell ref="B42:C42"/>
    <mergeCell ref="A43:C43"/>
    <mergeCell ref="A1:A2"/>
    <mergeCell ref="A3:A5"/>
    <mergeCell ref="A6:A11"/>
    <mergeCell ref="A12:A42"/>
    <mergeCell ref="B1:B2"/>
    <mergeCell ref="C1:C2"/>
  </mergeCells>
  <phoneticPr fontId="3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4"/>
  <sheetViews>
    <sheetView view="pageBreakPreview" zoomScaleNormal="100" workbookViewId="0">
      <pane xSplit="4" ySplit="3" topLeftCell="E4" activePane="bottomRight" state="frozen"/>
      <selection pane="topRight"/>
      <selection pane="bottomLeft"/>
      <selection pane="bottomRight" activeCell="J49" sqref="J49"/>
    </sheetView>
  </sheetViews>
  <sheetFormatPr defaultColWidth="9" defaultRowHeight="13.5"/>
  <cols>
    <col min="1" max="1" width="4.5" style="16" customWidth="1"/>
    <col min="2" max="2" width="9.125" style="17" hidden="1" customWidth="1"/>
    <col min="3" max="3" width="9.125" style="17" customWidth="1"/>
    <col min="4" max="4" width="18" style="17" customWidth="1"/>
    <col min="5" max="5" width="17.75" style="198" customWidth="1"/>
    <col min="6" max="6" width="13.75" style="198" customWidth="1"/>
    <col min="7" max="7" width="11.5" style="198" customWidth="1"/>
    <col min="8" max="8" width="9.5" style="198" customWidth="1"/>
    <col min="9" max="10" width="15.875" style="198" customWidth="1"/>
    <col min="11" max="11" width="10.5" customWidth="1"/>
  </cols>
  <sheetData>
    <row r="1" spans="1:11" s="195" customFormat="1" ht="18.95" customHeight="1">
      <c r="A1" s="380" t="s">
        <v>100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spans="1:11">
      <c r="A2" s="200"/>
      <c r="B2"/>
      <c r="C2"/>
      <c r="D2"/>
      <c r="J2" s="209" t="s">
        <v>101</v>
      </c>
      <c r="K2" s="209"/>
    </row>
    <row r="3" spans="1:11" ht="14.25">
      <c r="A3" s="18" t="s">
        <v>2</v>
      </c>
      <c r="B3" s="19" t="s">
        <v>3</v>
      </c>
      <c r="C3" s="19" t="s">
        <v>4</v>
      </c>
      <c r="D3" s="19" t="s">
        <v>5</v>
      </c>
      <c r="E3" s="216" t="s">
        <v>102</v>
      </c>
      <c r="F3" s="216" t="s">
        <v>103</v>
      </c>
      <c r="G3" s="216" t="s">
        <v>104</v>
      </c>
      <c r="H3" s="216" t="s">
        <v>105</v>
      </c>
      <c r="I3" s="216" t="s">
        <v>106</v>
      </c>
      <c r="J3" s="216" t="s">
        <v>107</v>
      </c>
      <c r="K3" s="216" t="s">
        <v>97</v>
      </c>
    </row>
    <row r="4" spans="1:11" ht="14.25">
      <c r="A4" s="18">
        <v>1</v>
      </c>
      <c r="B4" s="20"/>
      <c r="C4" s="339" t="s">
        <v>18</v>
      </c>
      <c r="D4" s="18" t="s">
        <v>19</v>
      </c>
      <c r="E4" s="204">
        <v>0</v>
      </c>
      <c r="F4" s="217">
        <v>2577.2350000000001</v>
      </c>
      <c r="G4" s="217">
        <v>0</v>
      </c>
      <c r="H4" s="217">
        <v>0</v>
      </c>
      <c r="I4" s="217">
        <v>0</v>
      </c>
      <c r="J4" s="217">
        <v>0</v>
      </c>
      <c r="K4" s="217">
        <f>SUM(E4:J4)</f>
        <v>2577.2350000000001</v>
      </c>
    </row>
    <row r="5" spans="1:11" ht="14.25">
      <c r="A5" s="18">
        <v>2</v>
      </c>
      <c r="B5" s="22"/>
      <c r="C5" s="340"/>
      <c r="D5" s="18" t="s">
        <v>20</v>
      </c>
      <c r="E5" s="204">
        <v>0</v>
      </c>
      <c r="F5" s="217">
        <v>300</v>
      </c>
      <c r="G5" s="217">
        <v>4.74</v>
      </c>
      <c r="H5" s="217">
        <v>0</v>
      </c>
      <c r="I5" s="217">
        <v>281.95</v>
      </c>
      <c r="J5" s="217">
        <v>100</v>
      </c>
      <c r="K5" s="217">
        <f>SUM(E5:J5)</f>
        <v>686.69</v>
      </c>
    </row>
    <row r="6" spans="1:11" s="197" customFormat="1" ht="14.25">
      <c r="A6" s="24"/>
      <c r="B6" s="205"/>
      <c r="C6" s="341"/>
      <c r="D6" s="24" t="s">
        <v>21</v>
      </c>
      <c r="E6" s="206">
        <f t="shared" ref="E6:J6" si="0">E5+E4</f>
        <v>0</v>
      </c>
      <c r="F6" s="218">
        <f t="shared" si="0"/>
        <v>2877.2350000000001</v>
      </c>
      <c r="G6" s="218">
        <f t="shared" si="0"/>
        <v>4.74</v>
      </c>
      <c r="H6" s="218">
        <f t="shared" si="0"/>
        <v>0</v>
      </c>
      <c r="I6" s="218">
        <f t="shared" si="0"/>
        <v>281.95</v>
      </c>
      <c r="J6" s="218">
        <f t="shared" si="0"/>
        <v>100</v>
      </c>
      <c r="K6" s="218">
        <f t="shared" ref="K6:K44" si="1">SUM(E6:J6)</f>
        <v>3263.9249999999997</v>
      </c>
    </row>
    <row r="7" spans="1:11" ht="14.25">
      <c r="A7" s="18">
        <v>3</v>
      </c>
      <c r="B7" s="25"/>
      <c r="C7" s="339" t="s">
        <v>22</v>
      </c>
      <c r="D7" s="18" t="s">
        <v>23</v>
      </c>
      <c r="E7" s="204">
        <v>0</v>
      </c>
      <c r="F7" s="217">
        <v>134.96</v>
      </c>
      <c r="G7" s="217">
        <v>0</v>
      </c>
      <c r="H7" s="217">
        <v>0</v>
      </c>
      <c r="I7" s="217">
        <v>0</v>
      </c>
      <c r="J7" s="217">
        <v>0</v>
      </c>
      <c r="K7" s="217">
        <f t="shared" si="1"/>
        <v>134.96</v>
      </c>
    </row>
    <row r="8" spans="1:11" ht="14.25">
      <c r="A8" s="18">
        <v>4</v>
      </c>
      <c r="B8" s="26"/>
      <c r="C8" s="340"/>
      <c r="D8" s="18" t="s">
        <v>24</v>
      </c>
      <c r="E8" s="204">
        <v>0</v>
      </c>
      <c r="F8" s="217">
        <v>100</v>
      </c>
      <c r="G8" s="217">
        <v>0</v>
      </c>
      <c r="H8" s="217">
        <v>0</v>
      </c>
      <c r="I8" s="217">
        <v>0</v>
      </c>
      <c r="J8" s="217">
        <v>0</v>
      </c>
      <c r="K8" s="217">
        <f t="shared" si="1"/>
        <v>100</v>
      </c>
    </row>
    <row r="9" spans="1:11" ht="14.25">
      <c r="A9" s="18">
        <v>5</v>
      </c>
      <c r="B9" s="22"/>
      <c r="C9" s="340"/>
      <c r="D9" s="18" t="s">
        <v>25</v>
      </c>
      <c r="E9" s="204">
        <v>0</v>
      </c>
      <c r="F9" s="217">
        <f>1401.94-1</f>
        <v>1400.94</v>
      </c>
      <c r="G9" s="217">
        <v>0</v>
      </c>
      <c r="H9" s="217">
        <v>0</v>
      </c>
      <c r="I9" s="217">
        <v>0</v>
      </c>
      <c r="J9" s="217">
        <v>0</v>
      </c>
      <c r="K9" s="217">
        <f t="shared" si="1"/>
        <v>1400.94</v>
      </c>
    </row>
    <row r="10" spans="1:11" ht="14.25">
      <c r="A10" s="18">
        <v>6</v>
      </c>
      <c r="B10" s="22"/>
      <c r="C10" s="340"/>
      <c r="D10" s="18" t="s">
        <v>26</v>
      </c>
      <c r="E10" s="204"/>
      <c r="F10" s="217">
        <v>3658.18</v>
      </c>
      <c r="G10" s="217">
        <v>615.25</v>
      </c>
      <c r="H10" s="217"/>
      <c r="I10" s="217">
        <v>0.09</v>
      </c>
      <c r="J10" s="217"/>
      <c r="K10" s="217">
        <f t="shared" si="1"/>
        <v>4273.5200000000004</v>
      </c>
    </row>
    <row r="11" spans="1:11" ht="14.25">
      <c r="A11" s="18">
        <v>7</v>
      </c>
      <c r="B11" s="22"/>
      <c r="C11" s="340"/>
      <c r="D11" s="18" t="s">
        <v>27</v>
      </c>
      <c r="E11" s="204">
        <v>0</v>
      </c>
      <c r="F11" s="217">
        <v>0</v>
      </c>
      <c r="G11" s="217">
        <v>0</v>
      </c>
      <c r="H11" s="217">
        <v>0</v>
      </c>
      <c r="I11" s="217">
        <v>267.41000000000003</v>
      </c>
      <c r="J11" s="217">
        <v>0</v>
      </c>
      <c r="K11" s="217">
        <f t="shared" si="1"/>
        <v>267.41000000000003</v>
      </c>
    </row>
    <row r="12" spans="1:11" s="197" customFormat="1" ht="14.25">
      <c r="A12" s="24"/>
      <c r="B12" s="205"/>
      <c r="C12" s="341"/>
      <c r="D12" s="24" t="s">
        <v>28</v>
      </c>
      <c r="E12" s="206">
        <f t="shared" ref="E12:J12" si="2">SUM(E7:E11)</f>
        <v>0</v>
      </c>
      <c r="F12" s="218">
        <f t="shared" si="2"/>
        <v>5294.08</v>
      </c>
      <c r="G12" s="218">
        <f t="shared" si="2"/>
        <v>615.25</v>
      </c>
      <c r="H12" s="218">
        <f t="shared" si="2"/>
        <v>0</v>
      </c>
      <c r="I12" s="218">
        <f t="shared" si="2"/>
        <v>267.5</v>
      </c>
      <c r="J12" s="218">
        <f t="shared" si="2"/>
        <v>0</v>
      </c>
      <c r="K12" s="218">
        <f t="shared" si="1"/>
        <v>6176.83</v>
      </c>
    </row>
    <row r="13" spans="1:11" ht="14.25">
      <c r="A13" s="18">
        <v>8</v>
      </c>
      <c r="B13" s="20"/>
      <c r="C13" s="339" t="s">
        <v>29</v>
      </c>
      <c r="D13" s="18" t="s">
        <v>30</v>
      </c>
      <c r="E13" s="204">
        <v>0</v>
      </c>
      <c r="F13" s="217">
        <v>200</v>
      </c>
      <c r="G13" s="217">
        <v>0</v>
      </c>
      <c r="H13" s="217">
        <v>0</v>
      </c>
      <c r="I13" s="217">
        <v>0</v>
      </c>
      <c r="J13" s="217">
        <v>0</v>
      </c>
      <c r="K13" s="217">
        <f t="shared" si="1"/>
        <v>200</v>
      </c>
    </row>
    <row r="14" spans="1:11" ht="14.25">
      <c r="A14" s="18">
        <v>9</v>
      </c>
      <c r="B14" s="26">
        <v>0</v>
      </c>
      <c r="C14" s="340"/>
      <c r="D14" s="18" t="s">
        <v>31</v>
      </c>
      <c r="E14" s="204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f t="shared" si="1"/>
        <v>0</v>
      </c>
    </row>
    <row r="15" spans="1:11" ht="14.25">
      <c r="A15" s="18">
        <v>10</v>
      </c>
      <c r="B15" s="22">
        <v>0</v>
      </c>
      <c r="C15" s="340"/>
      <c r="D15" s="18" t="s">
        <v>32</v>
      </c>
      <c r="E15" s="204">
        <v>0</v>
      </c>
      <c r="F15" s="217">
        <v>1622.269</v>
      </c>
      <c r="G15" s="217">
        <v>0</v>
      </c>
      <c r="H15" s="217">
        <v>0</v>
      </c>
      <c r="I15" s="217">
        <v>0</v>
      </c>
      <c r="J15" s="217">
        <v>0</v>
      </c>
      <c r="K15" s="217">
        <f t="shared" si="1"/>
        <v>1622.269</v>
      </c>
    </row>
    <row r="16" spans="1:11" ht="14.25">
      <c r="A16" s="18">
        <v>11</v>
      </c>
      <c r="B16" s="22">
        <v>0</v>
      </c>
      <c r="C16" s="340"/>
      <c r="D16" s="18" t="s">
        <v>33</v>
      </c>
      <c r="E16" s="204">
        <v>0</v>
      </c>
      <c r="F16" s="217">
        <v>269.33999999999997</v>
      </c>
      <c r="G16" s="217">
        <v>0</v>
      </c>
      <c r="H16" s="217">
        <v>0</v>
      </c>
      <c r="I16" s="217">
        <v>0</v>
      </c>
      <c r="J16" s="217">
        <v>0</v>
      </c>
      <c r="K16" s="217">
        <f t="shared" si="1"/>
        <v>269.33999999999997</v>
      </c>
    </row>
    <row r="17" spans="1:11" ht="14.25">
      <c r="A17" s="18">
        <v>12</v>
      </c>
      <c r="B17" s="22">
        <v>0</v>
      </c>
      <c r="C17" s="340"/>
      <c r="D17" s="18" t="s">
        <v>34</v>
      </c>
      <c r="E17" s="204">
        <v>0</v>
      </c>
      <c r="F17" s="217">
        <v>175.5</v>
      </c>
      <c r="G17" s="217">
        <v>0</v>
      </c>
      <c r="H17" s="217">
        <v>0</v>
      </c>
      <c r="I17" s="217">
        <v>0</v>
      </c>
      <c r="J17" s="217">
        <v>0</v>
      </c>
      <c r="K17" s="217">
        <f t="shared" si="1"/>
        <v>175.5</v>
      </c>
    </row>
    <row r="18" spans="1:11" ht="14.25">
      <c r="A18" s="18">
        <v>13</v>
      </c>
      <c r="B18" s="26">
        <v>0</v>
      </c>
      <c r="C18" s="340"/>
      <c r="D18" s="18" t="s">
        <v>35</v>
      </c>
      <c r="E18" s="204">
        <v>0</v>
      </c>
      <c r="F18" s="217">
        <v>7.7</v>
      </c>
      <c r="G18" s="217">
        <v>0</v>
      </c>
      <c r="H18" s="217">
        <v>0</v>
      </c>
      <c r="I18" s="217">
        <v>0</v>
      </c>
      <c r="J18" s="217">
        <v>0</v>
      </c>
      <c r="K18" s="217">
        <f t="shared" si="1"/>
        <v>7.7</v>
      </c>
    </row>
    <row r="19" spans="1:11" ht="14.25">
      <c r="A19" s="18">
        <v>14</v>
      </c>
      <c r="B19" s="22">
        <v>0</v>
      </c>
      <c r="C19" s="340"/>
      <c r="D19" s="18" t="s">
        <v>36</v>
      </c>
      <c r="E19" s="204">
        <v>0</v>
      </c>
      <c r="F19" s="217">
        <v>129.69999999999999</v>
      </c>
      <c r="G19" s="217">
        <v>0</v>
      </c>
      <c r="H19" s="217">
        <v>0</v>
      </c>
      <c r="I19" s="217">
        <v>0</v>
      </c>
      <c r="J19" s="217">
        <v>0</v>
      </c>
      <c r="K19" s="217">
        <f t="shared" si="1"/>
        <v>129.69999999999999</v>
      </c>
    </row>
    <row r="20" spans="1:11" ht="14.25">
      <c r="A20" s="18">
        <v>15</v>
      </c>
      <c r="B20" s="26">
        <v>0</v>
      </c>
      <c r="C20" s="340"/>
      <c r="D20" s="18" t="s">
        <v>37</v>
      </c>
      <c r="E20" s="204">
        <v>0</v>
      </c>
      <c r="F20" s="217">
        <v>0</v>
      </c>
      <c r="G20" s="217">
        <v>0</v>
      </c>
      <c r="H20" s="217">
        <v>0</v>
      </c>
      <c r="I20" s="217">
        <v>0</v>
      </c>
      <c r="J20" s="217">
        <v>0</v>
      </c>
      <c r="K20" s="217">
        <f t="shared" si="1"/>
        <v>0</v>
      </c>
    </row>
    <row r="21" spans="1:11" ht="14.25">
      <c r="A21" s="18">
        <v>16</v>
      </c>
      <c r="B21" s="22">
        <v>0</v>
      </c>
      <c r="C21" s="340"/>
      <c r="D21" s="18" t="s">
        <v>38</v>
      </c>
      <c r="E21" s="204">
        <v>0</v>
      </c>
      <c r="F21" s="217">
        <v>125.9</v>
      </c>
      <c r="G21" s="217">
        <v>0</v>
      </c>
      <c r="H21" s="217">
        <v>0</v>
      </c>
      <c r="I21" s="217">
        <v>0</v>
      </c>
      <c r="J21" s="217">
        <v>0</v>
      </c>
      <c r="K21" s="217">
        <f t="shared" si="1"/>
        <v>125.9</v>
      </c>
    </row>
    <row r="22" spans="1:11" ht="14.25">
      <c r="A22" s="27">
        <v>17</v>
      </c>
      <c r="B22" s="28">
        <v>0</v>
      </c>
      <c r="C22" s="340"/>
      <c r="D22" s="27" t="s">
        <v>39</v>
      </c>
      <c r="E22" s="204">
        <v>0</v>
      </c>
      <c r="F22" s="217">
        <v>87</v>
      </c>
      <c r="G22" s="217">
        <v>0</v>
      </c>
      <c r="H22" s="217">
        <v>0</v>
      </c>
      <c r="I22" s="217">
        <v>0</v>
      </c>
      <c r="J22" s="217">
        <v>0</v>
      </c>
      <c r="K22" s="217">
        <f t="shared" si="1"/>
        <v>87</v>
      </c>
    </row>
    <row r="23" spans="1:11" ht="14.25">
      <c r="A23" s="18">
        <v>18</v>
      </c>
      <c r="B23" s="22">
        <v>0</v>
      </c>
      <c r="C23" s="340"/>
      <c r="D23" s="18" t="s">
        <v>40</v>
      </c>
      <c r="E23" s="204">
        <v>0</v>
      </c>
      <c r="F23" s="217">
        <v>130.25700000000001</v>
      </c>
      <c r="G23" s="217">
        <v>0</v>
      </c>
      <c r="H23" s="217">
        <v>0</v>
      </c>
      <c r="I23" s="217">
        <v>0</v>
      </c>
      <c r="J23" s="217">
        <v>0</v>
      </c>
      <c r="K23" s="217">
        <f t="shared" si="1"/>
        <v>130.25700000000001</v>
      </c>
    </row>
    <row r="24" spans="1:11" ht="14.25">
      <c r="A24" s="18">
        <v>19</v>
      </c>
      <c r="B24" s="22">
        <v>0</v>
      </c>
      <c r="C24" s="340"/>
      <c r="D24" s="18" t="s">
        <v>41</v>
      </c>
      <c r="E24" s="204">
        <v>0</v>
      </c>
      <c r="F24" s="217">
        <v>127.99</v>
      </c>
      <c r="G24" s="217">
        <v>0</v>
      </c>
      <c r="H24" s="217">
        <v>0</v>
      </c>
      <c r="I24" s="217">
        <v>0</v>
      </c>
      <c r="J24" s="217">
        <v>0</v>
      </c>
      <c r="K24" s="217">
        <f t="shared" si="1"/>
        <v>127.99</v>
      </c>
    </row>
    <row r="25" spans="1:11" ht="14.25">
      <c r="A25" s="18">
        <v>20</v>
      </c>
      <c r="B25" s="22">
        <v>0</v>
      </c>
      <c r="C25" s="340"/>
      <c r="D25" s="18" t="s">
        <v>42</v>
      </c>
      <c r="E25" s="204">
        <v>0</v>
      </c>
      <c r="F25" s="217">
        <v>174.73</v>
      </c>
      <c r="G25" s="217">
        <v>0</v>
      </c>
      <c r="H25" s="217">
        <v>0</v>
      </c>
      <c r="I25" s="217">
        <v>0</v>
      </c>
      <c r="J25" s="217">
        <v>0</v>
      </c>
      <c r="K25" s="217">
        <f t="shared" si="1"/>
        <v>174.73</v>
      </c>
    </row>
    <row r="26" spans="1:11" ht="14.25">
      <c r="A26" s="18">
        <v>21</v>
      </c>
      <c r="B26" s="22">
        <v>0</v>
      </c>
      <c r="C26" s="340"/>
      <c r="D26" s="18" t="s">
        <v>43</v>
      </c>
      <c r="E26" s="204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f t="shared" si="1"/>
        <v>0</v>
      </c>
    </row>
    <row r="27" spans="1:11" ht="14.25">
      <c r="A27" s="18">
        <v>22</v>
      </c>
      <c r="B27" s="22">
        <v>0</v>
      </c>
      <c r="C27" s="340"/>
      <c r="D27" s="18" t="s">
        <v>44</v>
      </c>
      <c r="E27" s="204">
        <v>0</v>
      </c>
      <c r="F27" s="217">
        <v>602.58000000000004</v>
      </c>
      <c r="G27" s="217">
        <v>0</v>
      </c>
      <c r="H27" s="217">
        <v>0</v>
      </c>
      <c r="I27" s="217">
        <v>0</v>
      </c>
      <c r="J27" s="217">
        <v>0</v>
      </c>
      <c r="K27" s="217">
        <f t="shared" si="1"/>
        <v>602.58000000000004</v>
      </c>
    </row>
    <row r="28" spans="1:11" ht="14.25">
      <c r="A28" s="18">
        <v>23</v>
      </c>
      <c r="B28" s="22">
        <v>0</v>
      </c>
      <c r="C28" s="340"/>
      <c r="D28" s="18" t="s">
        <v>45</v>
      </c>
      <c r="E28" s="204">
        <v>0</v>
      </c>
      <c r="F28" s="217">
        <v>5</v>
      </c>
      <c r="G28" s="217">
        <v>0</v>
      </c>
      <c r="H28" s="217">
        <v>0</v>
      </c>
      <c r="I28" s="217">
        <v>25</v>
      </c>
      <c r="J28" s="217">
        <v>0</v>
      </c>
      <c r="K28" s="217">
        <f t="shared" si="1"/>
        <v>30</v>
      </c>
    </row>
    <row r="29" spans="1:11" ht="14.25">
      <c r="A29" s="18">
        <v>24</v>
      </c>
      <c r="B29" s="26">
        <v>0</v>
      </c>
      <c r="C29" s="340"/>
      <c r="D29" s="18" t="s">
        <v>46</v>
      </c>
      <c r="E29" s="204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f t="shared" si="1"/>
        <v>0</v>
      </c>
    </row>
    <row r="30" spans="1:11" ht="14.25">
      <c r="A30" s="18">
        <v>25</v>
      </c>
      <c r="B30" s="26">
        <v>0</v>
      </c>
      <c r="C30" s="340"/>
      <c r="D30" s="18" t="s">
        <v>47</v>
      </c>
      <c r="E30" s="204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f t="shared" si="1"/>
        <v>0</v>
      </c>
    </row>
    <row r="31" spans="1:11" ht="14.25">
      <c r="A31" s="18">
        <v>26</v>
      </c>
      <c r="B31" s="26">
        <v>0</v>
      </c>
      <c r="C31" s="340"/>
      <c r="D31" s="18" t="s">
        <v>48</v>
      </c>
      <c r="E31" s="204">
        <v>0</v>
      </c>
      <c r="F31" s="217">
        <v>28.31</v>
      </c>
      <c r="G31" s="217">
        <v>0</v>
      </c>
      <c r="H31" s="217">
        <v>0</v>
      </c>
      <c r="I31" s="217">
        <v>0</v>
      </c>
      <c r="J31" s="217">
        <v>0</v>
      </c>
      <c r="K31" s="217">
        <f t="shared" si="1"/>
        <v>28.31</v>
      </c>
    </row>
    <row r="32" spans="1:11" ht="14.25">
      <c r="A32" s="18">
        <v>27</v>
      </c>
      <c r="B32" s="22">
        <v>0</v>
      </c>
      <c r="C32" s="340"/>
      <c r="D32" s="18" t="s">
        <v>49</v>
      </c>
      <c r="E32" s="204">
        <v>0</v>
      </c>
      <c r="F32" s="217">
        <v>315.25</v>
      </c>
      <c r="G32" s="217">
        <v>0</v>
      </c>
      <c r="H32" s="217">
        <v>0</v>
      </c>
      <c r="I32" s="217">
        <v>0</v>
      </c>
      <c r="J32" s="217">
        <v>0</v>
      </c>
      <c r="K32" s="217">
        <f t="shared" si="1"/>
        <v>315.25</v>
      </c>
    </row>
    <row r="33" spans="1:11" ht="14.25">
      <c r="A33" s="18">
        <v>28</v>
      </c>
      <c r="B33" s="22">
        <v>0</v>
      </c>
      <c r="C33" s="340"/>
      <c r="D33" s="18" t="s">
        <v>50</v>
      </c>
      <c r="E33" s="204">
        <v>0</v>
      </c>
      <c r="F33" s="217">
        <v>100</v>
      </c>
      <c r="G33" s="217">
        <v>0</v>
      </c>
      <c r="H33" s="217">
        <v>0</v>
      </c>
      <c r="I33" s="217">
        <v>0</v>
      </c>
      <c r="J33" s="217">
        <v>0</v>
      </c>
      <c r="K33" s="217">
        <f t="shared" si="1"/>
        <v>100</v>
      </c>
    </row>
    <row r="34" spans="1:11" ht="14.25">
      <c r="A34" s="18">
        <v>29</v>
      </c>
      <c r="B34" s="22">
        <v>0</v>
      </c>
      <c r="C34" s="340"/>
      <c r="D34" s="18" t="s">
        <v>51</v>
      </c>
      <c r="E34" s="204">
        <v>0</v>
      </c>
      <c r="F34" s="217">
        <v>48.42</v>
      </c>
      <c r="G34" s="217">
        <v>0</v>
      </c>
      <c r="H34" s="217">
        <v>0</v>
      </c>
      <c r="I34" s="217">
        <v>0</v>
      </c>
      <c r="J34" s="217">
        <v>0</v>
      </c>
      <c r="K34" s="217">
        <f t="shared" si="1"/>
        <v>48.42</v>
      </c>
    </row>
    <row r="35" spans="1:11" ht="14.25">
      <c r="A35" s="18">
        <v>30</v>
      </c>
      <c r="B35" s="22">
        <v>0</v>
      </c>
      <c r="C35" s="340"/>
      <c r="D35" s="18" t="s">
        <v>52</v>
      </c>
      <c r="E35" s="204">
        <v>0</v>
      </c>
      <c r="F35" s="217">
        <v>119.99</v>
      </c>
      <c r="G35" s="217">
        <v>0</v>
      </c>
      <c r="H35" s="217">
        <v>0</v>
      </c>
      <c r="I35" s="217">
        <v>0</v>
      </c>
      <c r="J35" s="217">
        <v>0</v>
      </c>
      <c r="K35" s="217">
        <f t="shared" si="1"/>
        <v>119.99</v>
      </c>
    </row>
    <row r="36" spans="1:11" ht="14.25">
      <c r="A36" s="18">
        <v>31</v>
      </c>
      <c r="B36" s="22">
        <v>0</v>
      </c>
      <c r="C36" s="340"/>
      <c r="D36" s="18" t="s">
        <v>53</v>
      </c>
      <c r="E36" s="204">
        <v>0</v>
      </c>
      <c r="F36" s="217">
        <v>106.65</v>
      </c>
      <c r="G36" s="217">
        <v>0</v>
      </c>
      <c r="H36" s="217">
        <v>0</v>
      </c>
      <c r="I36" s="217">
        <v>0</v>
      </c>
      <c r="J36" s="217">
        <v>0</v>
      </c>
      <c r="K36" s="217">
        <f t="shared" si="1"/>
        <v>106.65</v>
      </c>
    </row>
    <row r="37" spans="1:11" ht="14.25">
      <c r="A37" s="18">
        <v>32</v>
      </c>
      <c r="B37" s="22">
        <v>0</v>
      </c>
      <c r="C37" s="340"/>
      <c r="D37" s="18" t="s">
        <v>54</v>
      </c>
      <c r="E37" s="204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f t="shared" si="1"/>
        <v>0</v>
      </c>
    </row>
    <row r="38" spans="1:11" ht="14.25">
      <c r="A38" s="18">
        <v>33</v>
      </c>
      <c r="B38" s="26">
        <v>0</v>
      </c>
      <c r="C38" s="340"/>
      <c r="D38" s="18" t="s">
        <v>55</v>
      </c>
      <c r="E38" s="204">
        <v>0</v>
      </c>
      <c r="F38" s="217">
        <v>88.7</v>
      </c>
      <c r="G38" s="217">
        <v>0</v>
      </c>
      <c r="H38" s="217">
        <v>0</v>
      </c>
      <c r="I38" s="217">
        <v>0</v>
      </c>
      <c r="J38" s="217">
        <v>0</v>
      </c>
      <c r="K38" s="217">
        <f t="shared" si="1"/>
        <v>88.7</v>
      </c>
    </row>
    <row r="39" spans="1:11" ht="14.25">
      <c r="A39" s="18">
        <v>34</v>
      </c>
      <c r="B39" s="22">
        <v>0</v>
      </c>
      <c r="C39" s="340"/>
      <c r="D39" s="18" t="s">
        <v>56</v>
      </c>
      <c r="E39" s="204">
        <v>0</v>
      </c>
      <c r="F39" s="217">
        <v>200</v>
      </c>
      <c r="G39" s="217">
        <v>0</v>
      </c>
      <c r="H39" s="217">
        <v>0</v>
      </c>
      <c r="I39" s="217">
        <v>0</v>
      </c>
      <c r="J39" s="217">
        <v>0</v>
      </c>
      <c r="K39" s="217">
        <f t="shared" si="1"/>
        <v>200</v>
      </c>
    </row>
    <row r="40" spans="1:11" ht="14.25">
      <c r="A40" s="18">
        <v>35</v>
      </c>
      <c r="B40" s="22">
        <v>0</v>
      </c>
      <c r="C40" s="340"/>
      <c r="D40" s="18" t="s">
        <v>57</v>
      </c>
      <c r="E40" s="204">
        <v>0</v>
      </c>
      <c r="F40" s="217">
        <v>102.5</v>
      </c>
      <c r="G40" s="217">
        <v>0</v>
      </c>
      <c r="H40" s="217">
        <v>0</v>
      </c>
      <c r="I40" s="217">
        <v>0</v>
      </c>
      <c r="J40" s="217">
        <v>0</v>
      </c>
      <c r="K40" s="217">
        <f t="shared" si="1"/>
        <v>102.5</v>
      </c>
    </row>
    <row r="41" spans="1:11" ht="14.25">
      <c r="A41" s="27">
        <v>36</v>
      </c>
      <c r="B41" s="28">
        <v>0</v>
      </c>
      <c r="C41" s="340"/>
      <c r="D41" s="27" t="s">
        <v>58</v>
      </c>
      <c r="E41" s="204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f t="shared" si="1"/>
        <v>0</v>
      </c>
    </row>
    <row r="42" spans="1:11" ht="14.25">
      <c r="A42" s="27">
        <v>37</v>
      </c>
      <c r="B42" s="28">
        <v>0</v>
      </c>
      <c r="C42" s="340"/>
      <c r="D42" s="27" t="s">
        <v>59</v>
      </c>
      <c r="E42" s="204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f t="shared" si="1"/>
        <v>0</v>
      </c>
    </row>
    <row r="43" spans="1:11" s="197" customFormat="1" ht="14.25">
      <c r="A43" s="30"/>
      <c r="B43" s="207">
        <v>0</v>
      </c>
      <c r="C43" s="341"/>
      <c r="D43" s="30" t="s">
        <v>60</v>
      </c>
      <c r="E43" s="206">
        <f t="shared" ref="E43:J43" si="3">SUM(E13:E42)</f>
        <v>0</v>
      </c>
      <c r="F43" s="218">
        <f t="shared" si="3"/>
        <v>4767.7859999999991</v>
      </c>
      <c r="G43" s="218">
        <f t="shared" si="3"/>
        <v>0</v>
      </c>
      <c r="H43" s="218">
        <f t="shared" si="3"/>
        <v>0</v>
      </c>
      <c r="I43" s="218">
        <f t="shared" si="3"/>
        <v>25</v>
      </c>
      <c r="J43" s="218">
        <f t="shared" si="3"/>
        <v>0</v>
      </c>
      <c r="K43" s="218">
        <f t="shared" si="1"/>
        <v>4792.7859999999991</v>
      </c>
    </row>
    <row r="44" spans="1:11" s="197" customFormat="1">
      <c r="A44" s="208"/>
      <c r="B44" s="61"/>
      <c r="C44" s="208"/>
      <c r="D44" s="208" t="s">
        <v>61</v>
      </c>
      <c r="E44" s="206">
        <f t="shared" ref="E44:J44" si="4">E43+E12+E6</f>
        <v>0</v>
      </c>
      <c r="F44" s="218">
        <f t="shared" si="4"/>
        <v>12939.100999999999</v>
      </c>
      <c r="G44" s="218">
        <f t="shared" si="4"/>
        <v>619.99</v>
      </c>
      <c r="H44" s="218">
        <f t="shared" si="4"/>
        <v>0</v>
      </c>
      <c r="I44" s="218">
        <f t="shared" si="4"/>
        <v>574.45000000000005</v>
      </c>
      <c r="J44" s="218">
        <f t="shared" si="4"/>
        <v>100</v>
      </c>
      <c r="K44" s="218">
        <f t="shared" si="1"/>
        <v>14233.540999999999</v>
      </c>
    </row>
  </sheetData>
  <mergeCells count="4">
    <mergeCell ref="A1:K1"/>
    <mergeCell ref="C4:C6"/>
    <mergeCell ref="C7:C12"/>
    <mergeCell ref="C13:C43"/>
  </mergeCells>
  <phoneticPr fontId="3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topLeftCell="D1" zoomScaleNormal="100" workbookViewId="0">
      <pane xSplit="1" ySplit="3" topLeftCell="E13" activePane="bottomRight" state="frozen"/>
      <selection pane="topRight"/>
      <selection pane="bottomLeft"/>
      <selection pane="bottomRight" activeCell="K3" sqref="K3"/>
    </sheetView>
  </sheetViews>
  <sheetFormatPr defaultColWidth="9" defaultRowHeight="13.5"/>
  <cols>
    <col min="1" max="1" width="9.125" style="16" customWidth="1"/>
    <col min="2" max="2" width="9.125" style="17" hidden="1" customWidth="1"/>
    <col min="3" max="3" width="9.125" style="17" customWidth="1"/>
    <col min="4" max="4" width="18" style="17" customWidth="1"/>
    <col min="5" max="5" width="7.875" style="198" customWidth="1"/>
    <col min="6" max="6" width="6" style="198" customWidth="1"/>
    <col min="7" max="7" width="10.125" style="198" customWidth="1"/>
    <col min="8" max="8" width="13.5" style="198" customWidth="1"/>
    <col min="9" max="9" width="7.125" style="198" customWidth="1"/>
    <col min="10" max="10" width="11" style="198" customWidth="1"/>
    <col min="11" max="11" width="12.875" style="198" customWidth="1"/>
    <col min="12" max="12" width="15.5" style="198" customWidth="1"/>
    <col min="13" max="13" width="4.125" style="198" customWidth="1"/>
    <col min="15" max="15" width="7.375" customWidth="1"/>
    <col min="16" max="16" width="8.625" style="199"/>
    <col min="17" max="17" width="9" hidden="1" customWidth="1"/>
  </cols>
  <sheetData>
    <row r="1" spans="1:17" s="195" customFormat="1" ht="18.95" customHeight="1">
      <c r="A1" s="380" t="s">
        <v>108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17">
      <c r="A2" s="200"/>
      <c r="B2"/>
      <c r="C2"/>
      <c r="D2"/>
      <c r="J2" s="209"/>
      <c r="K2" s="209"/>
      <c r="L2" s="209"/>
      <c r="M2" s="209" t="s">
        <v>109</v>
      </c>
      <c r="N2" s="209"/>
      <c r="O2" s="209"/>
      <c r="P2" s="210"/>
    </row>
    <row r="3" spans="1:17" s="196" customFormat="1" ht="45.6" customHeight="1">
      <c r="A3" s="201" t="s">
        <v>2</v>
      </c>
      <c r="B3" s="202" t="s">
        <v>3</v>
      </c>
      <c r="C3" s="202" t="s">
        <v>4</v>
      </c>
      <c r="D3" s="202" t="s">
        <v>5</v>
      </c>
      <c r="E3" s="203" t="s">
        <v>110</v>
      </c>
      <c r="F3" s="203" t="s">
        <v>111</v>
      </c>
      <c r="G3" s="203" t="s">
        <v>112</v>
      </c>
      <c r="H3" s="203" t="s">
        <v>113</v>
      </c>
      <c r="I3" s="203" t="s">
        <v>114</v>
      </c>
      <c r="J3" s="203" t="s">
        <v>115</v>
      </c>
      <c r="K3" s="203" t="s">
        <v>116</v>
      </c>
      <c r="L3" s="203" t="s">
        <v>117</v>
      </c>
      <c r="M3" s="203" t="s">
        <v>118</v>
      </c>
      <c r="N3" s="203" t="s">
        <v>119</v>
      </c>
      <c r="O3" s="203" t="s">
        <v>7</v>
      </c>
      <c r="P3" s="211" t="s">
        <v>120</v>
      </c>
      <c r="Q3" s="215" t="s">
        <v>121</v>
      </c>
    </row>
    <row r="4" spans="1:17" ht="14.25">
      <c r="A4" s="18">
        <v>1</v>
      </c>
      <c r="B4" s="20"/>
      <c r="C4" s="339" t="s">
        <v>18</v>
      </c>
      <c r="D4" s="18" t="s">
        <v>19</v>
      </c>
      <c r="E4" s="204">
        <v>0</v>
      </c>
      <c r="F4" s="204"/>
      <c r="G4" s="204">
        <v>0</v>
      </c>
      <c r="H4" s="204">
        <v>0</v>
      </c>
      <c r="I4" s="204">
        <v>0</v>
      </c>
      <c r="J4" s="204">
        <v>0</v>
      </c>
      <c r="K4" s="204"/>
      <c r="L4" s="204"/>
      <c r="M4" s="204">
        <v>4</v>
      </c>
      <c r="N4" s="204">
        <f>SUM(E4:M4)</f>
        <v>4</v>
      </c>
      <c r="O4" s="204">
        <v>32</v>
      </c>
      <c r="P4" s="212">
        <f>N4/O4</f>
        <v>0.125</v>
      </c>
      <c r="Q4" s="204">
        <v>783</v>
      </c>
    </row>
    <row r="5" spans="1:17" ht="14.25">
      <c r="A5" s="18">
        <v>2</v>
      </c>
      <c r="B5" s="22"/>
      <c r="C5" s="340"/>
      <c r="D5" s="18" t="s">
        <v>20</v>
      </c>
      <c r="E5" s="204">
        <v>0</v>
      </c>
      <c r="F5" s="204">
        <v>14</v>
      </c>
      <c r="G5" s="204"/>
      <c r="H5" s="204">
        <v>0</v>
      </c>
      <c r="I5" s="204"/>
      <c r="J5" s="204"/>
      <c r="K5" s="204"/>
      <c r="L5" s="204">
        <v>2</v>
      </c>
      <c r="M5" s="204"/>
      <c r="N5" s="204">
        <f t="shared" ref="N5:N42" si="0">SUM(E5:M5)</f>
        <v>16</v>
      </c>
      <c r="O5" s="204">
        <v>103</v>
      </c>
      <c r="P5" s="212">
        <f t="shared" ref="P5:P44" si="1">N5/O5</f>
        <v>0.1553398058252427</v>
      </c>
      <c r="Q5" s="204">
        <v>395.79</v>
      </c>
    </row>
    <row r="6" spans="1:17" s="197" customFormat="1" ht="14.25">
      <c r="A6" s="24"/>
      <c r="B6" s="205"/>
      <c r="C6" s="341"/>
      <c r="D6" s="24" t="s">
        <v>21</v>
      </c>
      <c r="E6" s="206">
        <f>E5+E4</f>
        <v>0</v>
      </c>
      <c r="F6" s="206">
        <f t="shared" ref="F6:N6" si="2">F5+F4</f>
        <v>14</v>
      </c>
      <c r="G6" s="206">
        <f t="shared" si="2"/>
        <v>0</v>
      </c>
      <c r="H6" s="206">
        <f t="shared" si="2"/>
        <v>0</v>
      </c>
      <c r="I6" s="206">
        <f t="shared" si="2"/>
        <v>0</v>
      </c>
      <c r="J6" s="206">
        <f t="shared" si="2"/>
        <v>0</v>
      </c>
      <c r="K6" s="206">
        <f t="shared" si="2"/>
        <v>0</v>
      </c>
      <c r="L6" s="206">
        <f t="shared" si="2"/>
        <v>2</v>
      </c>
      <c r="M6" s="206">
        <f t="shared" si="2"/>
        <v>4</v>
      </c>
      <c r="N6" s="206">
        <f t="shared" si="2"/>
        <v>20</v>
      </c>
      <c r="O6" s="206">
        <v>135</v>
      </c>
      <c r="P6" s="213">
        <f t="shared" si="1"/>
        <v>0.14814814814814814</v>
      </c>
      <c r="Q6" s="206">
        <f>Q4+Q5</f>
        <v>1178.79</v>
      </c>
    </row>
    <row r="7" spans="1:17" ht="14.25">
      <c r="A7" s="18">
        <v>3</v>
      </c>
      <c r="B7" s="25"/>
      <c r="C7" s="339" t="s">
        <v>22</v>
      </c>
      <c r="D7" s="18" t="s">
        <v>23</v>
      </c>
      <c r="E7" s="204">
        <v>0</v>
      </c>
      <c r="F7" s="204"/>
      <c r="G7" s="204">
        <v>0</v>
      </c>
      <c r="H7" s="204">
        <v>0</v>
      </c>
      <c r="I7" s="204">
        <v>0</v>
      </c>
      <c r="J7" s="204">
        <v>0</v>
      </c>
      <c r="K7" s="204"/>
      <c r="L7" s="204"/>
      <c r="M7" s="204"/>
      <c r="N7" s="204">
        <f t="shared" si="0"/>
        <v>0</v>
      </c>
      <c r="O7" s="204">
        <v>3</v>
      </c>
      <c r="P7" s="212">
        <f t="shared" si="1"/>
        <v>0</v>
      </c>
      <c r="Q7" s="204"/>
    </row>
    <row r="8" spans="1:17" ht="14.25">
      <c r="A8" s="18">
        <v>4</v>
      </c>
      <c r="B8" s="26"/>
      <c r="C8" s="340"/>
      <c r="D8" s="18" t="s">
        <v>24</v>
      </c>
      <c r="E8" s="204">
        <v>0</v>
      </c>
      <c r="F8" s="204"/>
      <c r="G8" s="204">
        <v>0</v>
      </c>
      <c r="H8" s="204">
        <v>0</v>
      </c>
      <c r="I8" s="204">
        <v>0</v>
      </c>
      <c r="J8" s="204">
        <v>0</v>
      </c>
      <c r="K8" s="204"/>
      <c r="L8" s="204"/>
      <c r="M8" s="204"/>
      <c r="N8" s="204">
        <f t="shared" si="0"/>
        <v>0</v>
      </c>
      <c r="O8" s="204">
        <v>3</v>
      </c>
      <c r="P8" s="212">
        <f t="shared" si="1"/>
        <v>0</v>
      </c>
      <c r="Q8" s="204"/>
    </row>
    <row r="9" spans="1:17" ht="14.25">
      <c r="A9" s="18">
        <v>5</v>
      </c>
      <c r="B9" s="22"/>
      <c r="C9" s="340"/>
      <c r="D9" s="18" t="s">
        <v>25</v>
      </c>
      <c r="E9" s="204">
        <v>0</v>
      </c>
      <c r="F9" s="204">
        <v>3</v>
      </c>
      <c r="G9" s="204">
        <v>0</v>
      </c>
      <c r="H9" s="204">
        <v>0</v>
      </c>
      <c r="I9" s="204">
        <v>0</v>
      </c>
      <c r="J9" s="204">
        <v>0</v>
      </c>
      <c r="K9" s="204"/>
      <c r="L9" s="204">
        <v>2</v>
      </c>
      <c r="M9" s="204"/>
      <c r="N9" s="204">
        <f t="shared" si="0"/>
        <v>5</v>
      </c>
      <c r="O9" s="204">
        <v>25</v>
      </c>
      <c r="P9" s="212">
        <f t="shared" si="1"/>
        <v>0.2</v>
      </c>
      <c r="Q9" s="204">
        <v>1078.02</v>
      </c>
    </row>
    <row r="10" spans="1:17" ht="14.25">
      <c r="A10" s="18">
        <v>6</v>
      </c>
      <c r="B10" s="22"/>
      <c r="C10" s="340"/>
      <c r="D10" s="18" t="s">
        <v>26</v>
      </c>
      <c r="E10" s="204">
        <v>1</v>
      </c>
      <c r="F10" s="204">
        <v>1</v>
      </c>
      <c r="G10" s="204"/>
      <c r="H10" s="204">
        <v>1</v>
      </c>
      <c r="I10" s="204">
        <v>2</v>
      </c>
      <c r="J10" s="204"/>
      <c r="K10" s="204"/>
      <c r="L10" s="204"/>
      <c r="M10" s="204">
        <v>4</v>
      </c>
      <c r="N10" s="204">
        <f t="shared" si="0"/>
        <v>9</v>
      </c>
      <c r="O10" s="204">
        <v>202</v>
      </c>
      <c r="P10" s="212">
        <f t="shared" si="1"/>
        <v>4.4554455445544552E-2</v>
      </c>
      <c r="Q10" s="204">
        <v>541.09500000000003</v>
      </c>
    </row>
    <row r="11" spans="1:17" ht="14.25">
      <c r="A11" s="18">
        <v>7</v>
      </c>
      <c r="B11" s="22"/>
      <c r="C11" s="340"/>
      <c r="D11" s="18" t="s">
        <v>27</v>
      </c>
      <c r="E11" s="204">
        <v>0</v>
      </c>
      <c r="F11" s="204">
        <v>0</v>
      </c>
      <c r="G11" s="204">
        <v>0</v>
      </c>
      <c r="H11" s="204">
        <v>0</v>
      </c>
      <c r="I11" s="204"/>
      <c r="J11" s="204">
        <v>0</v>
      </c>
      <c r="K11" s="204"/>
      <c r="L11" s="204"/>
      <c r="M11" s="204"/>
      <c r="N11" s="204">
        <f t="shared" si="0"/>
        <v>0</v>
      </c>
      <c r="O11" s="204">
        <v>16</v>
      </c>
      <c r="P11" s="212">
        <f t="shared" si="1"/>
        <v>0</v>
      </c>
      <c r="Q11" s="204"/>
    </row>
    <row r="12" spans="1:17" s="197" customFormat="1" ht="14.25">
      <c r="A12" s="24"/>
      <c r="B12" s="205"/>
      <c r="C12" s="341"/>
      <c r="D12" s="24" t="s">
        <v>28</v>
      </c>
      <c r="E12" s="206">
        <f>SUM(E7:E11)</f>
        <v>1</v>
      </c>
      <c r="F12" s="206">
        <f t="shared" ref="F12:N12" si="3">SUM(F7:F11)</f>
        <v>4</v>
      </c>
      <c r="G12" s="206">
        <f t="shared" si="3"/>
        <v>0</v>
      </c>
      <c r="H12" s="206">
        <f t="shared" si="3"/>
        <v>1</v>
      </c>
      <c r="I12" s="206">
        <f t="shared" si="3"/>
        <v>2</v>
      </c>
      <c r="J12" s="206">
        <f t="shared" si="3"/>
        <v>0</v>
      </c>
      <c r="K12" s="206">
        <f t="shared" si="3"/>
        <v>0</v>
      </c>
      <c r="L12" s="206">
        <f t="shared" si="3"/>
        <v>2</v>
      </c>
      <c r="M12" s="206">
        <f t="shared" si="3"/>
        <v>4</v>
      </c>
      <c r="N12" s="206">
        <f t="shared" si="3"/>
        <v>14</v>
      </c>
      <c r="O12" s="206">
        <v>249</v>
      </c>
      <c r="P12" s="213">
        <f t="shared" si="1"/>
        <v>5.6224899598393573E-2</v>
      </c>
      <c r="Q12" s="206">
        <f>Q9+Q10</f>
        <v>1619.115</v>
      </c>
    </row>
    <row r="13" spans="1:17" ht="14.25">
      <c r="A13" s="18">
        <v>8</v>
      </c>
      <c r="B13" s="20"/>
      <c r="C13" s="339" t="s">
        <v>29</v>
      </c>
      <c r="D13" s="18" t="s">
        <v>30</v>
      </c>
      <c r="E13" s="204">
        <v>0</v>
      </c>
      <c r="F13" s="204">
        <v>1</v>
      </c>
      <c r="G13" s="204">
        <v>2</v>
      </c>
      <c r="H13" s="204">
        <v>0</v>
      </c>
      <c r="I13" s="204">
        <v>0</v>
      </c>
      <c r="J13" s="204">
        <v>0</v>
      </c>
      <c r="K13" s="204"/>
      <c r="L13" s="204"/>
      <c r="M13" s="204"/>
      <c r="N13" s="204">
        <f t="shared" si="0"/>
        <v>3</v>
      </c>
      <c r="O13" s="204">
        <v>6</v>
      </c>
      <c r="P13" s="212">
        <f t="shared" si="1"/>
        <v>0.5</v>
      </c>
      <c r="Q13" s="204">
        <v>2241.88</v>
      </c>
    </row>
    <row r="14" spans="1:17" ht="14.25">
      <c r="A14" s="18">
        <v>9</v>
      </c>
      <c r="B14" s="26">
        <v>0</v>
      </c>
      <c r="C14" s="340"/>
      <c r="D14" s="18" t="s">
        <v>31</v>
      </c>
      <c r="E14" s="204">
        <v>0</v>
      </c>
      <c r="F14" s="204">
        <v>0</v>
      </c>
      <c r="G14" s="204">
        <v>0</v>
      </c>
      <c r="H14" s="204">
        <v>0</v>
      </c>
      <c r="I14" s="204">
        <v>0</v>
      </c>
      <c r="J14" s="204">
        <v>0</v>
      </c>
      <c r="K14" s="204"/>
      <c r="L14" s="204"/>
      <c r="M14" s="204"/>
      <c r="N14" s="204">
        <f t="shared" si="0"/>
        <v>0</v>
      </c>
      <c r="O14" s="204">
        <v>0</v>
      </c>
      <c r="P14" s="214" t="s">
        <v>88</v>
      </c>
      <c r="Q14" s="204"/>
    </row>
    <row r="15" spans="1:17" ht="14.25">
      <c r="A15" s="18">
        <v>10</v>
      </c>
      <c r="B15" s="22">
        <v>0</v>
      </c>
      <c r="C15" s="340"/>
      <c r="D15" s="18" t="s">
        <v>32</v>
      </c>
      <c r="E15" s="204">
        <v>0</v>
      </c>
      <c r="F15" s="204">
        <v>2</v>
      </c>
      <c r="G15" s="204">
        <v>0</v>
      </c>
      <c r="H15" s="204">
        <v>0</v>
      </c>
      <c r="I15" s="204">
        <v>0</v>
      </c>
      <c r="J15" s="204">
        <v>0</v>
      </c>
      <c r="K15" s="204"/>
      <c r="L15" s="204"/>
      <c r="M15" s="204"/>
      <c r="N15" s="204">
        <f t="shared" si="0"/>
        <v>2</v>
      </c>
      <c r="O15" s="204">
        <v>51</v>
      </c>
      <c r="P15" s="212">
        <f t="shared" si="1"/>
        <v>3.9215686274509803E-2</v>
      </c>
      <c r="Q15" s="204">
        <v>198.99</v>
      </c>
    </row>
    <row r="16" spans="1:17" ht="14.25">
      <c r="A16" s="18">
        <v>11</v>
      </c>
      <c r="B16" s="22">
        <v>0</v>
      </c>
      <c r="C16" s="340"/>
      <c r="D16" s="18" t="s">
        <v>33</v>
      </c>
      <c r="E16" s="204">
        <v>0</v>
      </c>
      <c r="F16" s="204"/>
      <c r="G16" s="204">
        <v>0</v>
      </c>
      <c r="H16" s="204">
        <v>0</v>
      </c>
      <c r="I16" s="204">
        <v>0</v>
      </c>
      <c r="J16" s="204">
        <v>0</v>
      </c>
      <c r="K16" s="204"/>
      <c r="L16" s="204"/>
      <c r="M16" s="204"/>
      <c r="N16" s="204">
        <f t="shared" si="0"/>
        <v>0</v>
      </c>
      <c r="O16" s="204">
        <v>5</v>
      </c>
      <c r="P16" s="212">
        <f t="shared" si="1"/>
        <v>0</v>
      </c>
      <c r="Q16" s="204"/>
    </row>
    <row r="17" spans="1:17" ht="14.25">
      <c r="A17" s="18">
        <v>12</v>
      </c>
      <c r="B17" s="22">
        <v>0</v>
      </c>
      <c r="C17" s="340"/>
      <c r="D17" s="18" t="s">
        <v>34</v>
      </c>
      <c r="E17" s="204">
        <v>0</v>
      </c>
      <c r="F17" s="204">
        <v>1</v>
      </c>
      <c r="G17" s="204">
        <v>0</v>
      </c>
      <c r="H17" s="204">
        <v>0</v>
      </c>
      <c r="I17" s="204">
        <v>1</v>
      </c>
      <c r="J17" s="204">
        <v>0</v>
      </c>
      <c r="K17" s="204"/>
      <c r="L17" s="204"/>
      <c r="M17" s="204"/>
      <c r="N17" s="204">
        <f t="shared" si="0"/>
        <v>2</v>
      </c>
      <c r="O17" s="204">
        <v>9</v>
      </c>
      <c r="P17" s="212">
        <f t="shared" si="1"/>
        <v>0.22222222222222221</v>
      </c>
      <c r="Q17" s="204">
        <v>1034.45</v>
      </c>
    </row>
    <row r="18" spans="1:17" ht="14.25">
      <c r="A18" s="18">
        <v>13</v>
      </c>
      <c r="B18" s="26">
        <v>0</v>
      </c>
      <c r="C18" s="340"/>
      <c r="D18" s="18" t="s">
        <v>35</v>
      </c>
      <c r="E18" s="204">
        <v>0</v>
      </c>
      <c r="F18" s="204">
        <v>0</v>
      </c>
      <c r="G18" s="204">
        <v>0</v>
      </c>
      <c r="H18" s="204">
        <v>0</v>
      </c>
      <c r="I18" s="204">
        <v>0</v>
      </c>
      <c r="J18" s="204">
        <v>0</v>
      </c>
      <c r="K18" s="204"/>
      <c r="L18" s="204"/>
      <c r="M18" s="204"/>
      <c r="N18" s="204">
        <f t="shared" si="0"/>
        <v>0</v>
      </c>
      <c r="O18" s="204">
        <v>3</v>
      </c>
      <c r="P18" s="212">
        <f t="shared" si="1"/>
        <v>0</v>
      </c>
      <c r="Q18" s="204"/>
    </row>
    <row r="19" spans="1:17" ht="14.25">
      <c r="A19" s="18">
        <v>14</v>
      </c>
      <c r="B19" s="22">
        <v>0</v>
      </c>
      <c r="C19" s="340"/>
      <c r="D19" s="18" t="s">
        <v>36</v>
      </c>
      <c r="E19" s="204">
        <v>0</v>
      </c>
      <c r="F19" s="204">
        <v>0</v>
      </c>
      <c r="G19" s="204">
        <v>0</v>
      </c>
      <c r="H19" s="204">
        <v>0</v>
      </c>
      <c r="I19" s="204">
        <v>0</v>
      </c>
      <c r="J19" s="204">
        <v>0</v>
      </c>
      <c r="K19" s="204"/>
      <c r="L19" s="204"/>
      <c r="M19" s="204"/>
      <c r="N19" s="204">
        <f t="shared" si="0"/>
        <v>0</v>
      </c>
      <c r="O19" s="204">
        <v>5</v>
      </c>
      <c r="P19" s="212">
        <f t="shared" si="1"/>
        <v>0</v>
      </c>
      <c r="Q19" s="204"/>
    </row>
    <row r="20" spans="1:17" ht="14.25">
      <c r="A20" s="18">
        <v>15</v>
      </c>
      <c r="B20" s="26">
        <v>0</v>
      </c>
      <c r="C20" s="340"/>
      <c r="D20" s="18" t="s">
        <v>37</v>
      </c>
      <c r="E20" s="204">
        <v>0</v>
      </c>
      <c r="F20" s="204">
        <v>1</v>
      </c>
      <c r="G20" s="204">
        <v>0</v>
      </c>
      <c r="H20" s="204">
        <v>0</v>
      </c>
      <c r="I20" s="204">
        <v>0</v>
      </c>
      <c r="J20" s="204">
        <v>0</v>
      </c>
      <c r="K20" s="204"/>
      <c r="L20" s="204"/>
      <c r="M20" s="204"/>
      <c r="N20" s="204">
        <f t="shared" si="0"/>
        <v>1</v>
      </c>
      <c r="O20" s="204">
        <v>1</v>
      </c>
      <c r="P20" s="212">
        <f t="shared" si="1"/>
        <v>1</v>
      </c>
      <c r="Q20" s="204">
        <v>99.06</v>
      </c>
    </row>
    <row r="21" spans="1:17" ht="14.25">
      <c r="A21" s="18">
        <v>16</v>
      </c>
      <c r="B21" s="22">
        <v>0</v>
      </c>
      <c r="C21" s="340"/>
      <c r="D21" s="18" t="s">
        <v>38</v>
      </c>
      <c r="E21" s="204">
        <v>0</v>
      </c>
      <c r="F21" s="204"/>
      <c r="G21" s="204">
        <v>0</v>
      </c>
      <c r="H21" s="204">
        <v>0</v>
      </c>
      <c r="I21" s="204">
        <v>0</v>
      </c>
      <c r="J21" s="204">
        <v>0</v>
      </c>
      <c r="K21" s="204"/>
      <c r="L21" s="204"/>
      <c r="M21" s="204"/>
      <c r="N21" s="204">
        <f t="shared" si="0"/>
        <v>0</v>
      </c>
      <c r="O21" s="204">
        <v>8</v>
      </c>
      <c r="P21" s="212">
        <f t="shared" si="1"/>
        <v>0</v>
      </c>
      <c r="Q21" s="204"/>
    </row>
    <row r="22" spans="1:17" ht="14.25">
      <c r="A22" s="27">
        <v>17</v>
      </c>
      <c r="B22" s="28">
        <v>0</v>
      </c>
      <c r="C22" s="340"/>
      <c r="D22" s="27" t="s">
        <v>39</v>
      </c>
      <c r="E22" s="204">
        <v>0</v>
      </c>
      <c r="F22" s="204">
        <v>3</v>
      </c>
      <c r="G22" s="204">
        <v>0</v>
      </c>
      <c r="H22" s="204">
        <v>0</v>
      </c>
      <c r="I22" s="204">
        <v>0</v>
      </c>
      <c r="J22" s="204">
        <v>0</v>
      </c>
      <c r="K22" s="204"/>
      <c r="L22" s="204"/>
      <c r="M22" s="204">
        <v>1</v>
      </c>
      <c r="N22" s="204">
        <f t="shared" si="0"/>
        <v>4</v>
      </c>
      <c r="O22" s="204">
        <v>10</v>
      </c>
      <c r="P22" s="212">
        <f t="shared" si="1"/>
        <v>0.4</v>
      </c>
      <c r="Q22" s="204">
        <v>280</v>
      </c>
    </row>
    <row r="23" spans="1:17" ht="14.25">
      <c r="A23" s="18">
        <v>18</v>
      </c>
      <c r="B23" s="22">
        <v>0</v>
      </c>
      <c r="C23" s="340"/>
      <c r="D23" s="18" t="s">
        <v>40</v>
      </c>
      <c r="E23" s="204">
        <v>0</v>
      </c>
      <c r="F23" s="204"/>
      <c r="G23" s="204">
        <v>0</v>
      </c>
      <c r="H23" s="204">
        <v>0</v>
      </c>
      <c r="I23" s="204">
        <v>4</v>
      </c>
      <c r="J23" s="204">
        <v>0</v>
      </c>
      <c r="K23" s="204"/>
      <c r="L23" s="204"/>
      <c r="M23" s="204"/>
      <c r="N23" s="204">
        <f t="shared" si="0"/>
        <v>4</v>
      </c>
      <c r="O23" s="204">
        <v>17</v>
      </c>
      <c r="P23" s="212">
        <f t="shared" si="1"/>
        <v>0.23529411764705882</v>
      </c>
      <c r="Q23" s="204">
        <v>25.576000000000001</v>
      </c>
    </row>
    <row r="24" spans="1:17" ht="14.25">
      <c r="A24" s="18">
        <v>19</v>
      </c>
      <c r="B24" s="22">
        <v>0</v>
      </c>
      <c r="C24" s="340"/>
      <c r="D24" s="18" t="s">
        <v>41</v>
      </c>
      <c r="E24" s="204">
        <v>0</v>
      </c>
      <c r="F24" s="204">
        <v>1</v>
      </c>
      <c r="G24" s="204">
        <v>0</v>
      </c>
      <c r="H24" s="204">
        <v>0</v>
      </c>
      <c r="I24" s="204">
        <v>0</v>
      </c>
      <c r="J24" s="204">
        <v>0</v>
      </c>
      <c r="K24" s="204"/>
      <c r="L24" s="204"/>
      <c r="M24" s="204"/>
      <c r="N24" s="204">
        <f t="shared" si="0"/>
        <v>1</v>
      </c>
      <c r="O24" s="204">
        <v>4</v>
      </c>
      <c r="P24" s="212">
        <f t="shared" si="1"/>
        <v>0.25</v>
      </c>
      <c r="Q24" s="204">
        <v>20</v>
      </c>
    </row>
    <row r="25" spans="1:17" ht="14.25">
      <c r="A25" s="18">
        <v>20</v>
      </c>
      <c r="B25" s="22">
        <v>0</v>
      </c>
      <c r="C25" s="340"/>
      <c r="D25" s="18" t="s">
        <v>42</v>
      </c>
      <c r="E25" s="204">
        <v>0</v>
      </c>
      <c r="F25" s="204"/>
      <c r="G25" s="204">
        <v>0</v>
      </c>
      <c r="H25" s="204">
        <v>0</v>
      </c>
      <c r="I25" s="204">
        <v>0</v>
      </c>
      <c r="J25" s="204">
        <v>0</v>
      </c>
      <c r="K25" s="204"/>
      <c r="L25" s="204"/>
      <c r="M25" s="204"/>
      <c r="N25" s="204">
        <f t="shared" si="0"/>
        <v>0</v>
      </c>
      <c r="O25" s="204">
        <v>24</v>
      </c>
      <c r="P25" s="212">
        <f t="shared" si="1"/>
        <v>0</v>
      </c>
      <c r="Q25" s="204"/>
    </row>
    <row r="26" spans="1:17" ht="14.25">
      <c r="A26" s="18">
        <v>21</v>
      </c>
      <c r="B26" s="22">
        <v>0</v>
      </c>
      <c r="C26" s="340"/>
      <c r="D26" s="18" t="s">
        <v>43</v>
      </c>
      <c r="E26" s="204">
        <v>1</v>
      </c>
      <c r="F26" s="204">
        <v>0</v>
      </c>
      <c r="G26" s="204">
        <v>0</v>
      </c>
      <c r="H26" s="204">
        <v>1</v>
      </c>
      <c r="I26" s="204">
        <v>4</v>
      </c>
      <c r="J26" s="204">
        <v>0</v>
      </c>
      <c r="K26" s="204"/>
      <c r="L26" s="204"/>
      <c r="M26" s="204">
        <v>1</v>
      </c>
      <c r="N26" s="204">
        <f t="shared" si="0"/>
        <v>7</v>
      </c>
      <c r="O26" s="204">
        <v>10</v>
      </c>
      <c r="P26" s="212">
        <f t="shared" si="1"/>
        <v>0.7</v>
      </c>
      <c r="Q26" s="204">
        <v>352</v>
      </c>
    </row>
    <row r="27" spans="1:17" ht="14.25">
      <c r="A27" s="18">
        <v>22</v>
      </c>
      <c r="B27" s="22">
        <v>0</v>
      </c>
      <c r="C27" s="340"/>
      <c r="D27" s="18" t="s">
        <v>44</v>
      </c>
      <c r="E27" s="204">
        <v>0</v>
      </c>
      <c r="F27" s="204">
        <v>14</v>
      </c>
      <c r="G27" s="204">
        <v>0</v>
      </c>
      <c r="H27" s="204">
        <v>0</v>
      </c>
      <c r="I27" s="204">
        <v>1</v>
      </c>
      <c r="J27" s="204">
        <v>0</v>
      </c>
      <c r="K27" s="204"/>
      <c r="L27" s="204"/>
      <c r="M27" s="204">
        <v>1</v>
      </c>
      <c r="N27" s="204">
        <f t="shared" si="0"/>
        <v>16</v>
      </c>
      <c r="O27" s="204">
        <v>54</v>
      </c>
      <c r="P27" s="212">
        <f t="shared" si="1"/>
        <v>0.29629629629629628</v>
      </c>
      <c r="Q27" s="204">
        <v>1019.22</v>
      </c>
    </row>
    <row r="28" spans="1:17" ht="14.25">
      <c r="A28" s="18">
        <v>23</v>
      </c>
      <c r="B28" s="22">
        <v>0</v>
      </c>
      <c r="C28" s="340"/>
      <c r="D28" s="18" t="s">
        <v>45</v>
      </c>
      <c r="E28" s="204">
        <v>0</v>
      </c>
      <c r="F28" s="204">
        <v>2</v>
      </c>
      <c r="G28" s="204">
        <v>0</v>
      </c>
      <c r="H28" s="204">
        <v>0</v>
      </c>
      <c r="I28" s="204">
        <v>13</v>
      </c>
      <c r="J28" s="204">
        <v>0</v>
      </c>
      <c r="K28" s="204"/>
      <c r="L28" s="204"/>
      <c r="M28" s="204"/>
      <c r="N28" s="204">
        <f t="shared" si="0"/>
        <v>15</v>
      </c>
      <c r="O28" s="204">
        <v>19</v>
      </c>
      <c r="P28" s="212">
        <f t="shared" si="1"/>
        <v>0.78947368421052633</v>
      </c>
      <c r="Q28" s="204">
        <v>138.44</v>
      </c>
    </row>
    <row r="29" spans="1:17" ht="14.25">
      <c r="A29" s="18">
        <v>24</v>
      </c>
      <c r="B29" s="26">
        <v>0</v>
      </c>
      <c r="C29" s="340"/>
      <c r="D29" s="18" t="s">
        <v>46</v>
      </c>
      <c r="E29" s="204">
        <v>0</v>
      </c>
      <c r="F29" s="204">
        <v>0</v>
      </c>
      <c r="G29" s="204">
        <v>0</v>
      </c>
      <c r="H29" s="204">
        <v>0</v>
      </c>
      <c r="I29" s="204">
        <v>0</v>
      </c>
      <c r="J29" s="204">
        <v>0</v>
      </c>
      <c r="K29" s="204"/>
      <c r="L29" s="204"/>
      <c r="M29" s="204"/>
      <c r="N29" s="204">
        <f t="shared" si="0"/>
        <v>0</v>
      </c>
      <c r="O29" s="204">
        <v>0</v>
      </c>
      <c r="P29" s="214" t="s">
        <v>88</v>
      </c>
      <c r="Q29" s="204"/>
    </row>
    <row r="30" spans="1:17" ht="14.25">
      <c r="A30" s="18">
        <v>25</v>
      </c>
      <c r="B30" s="26">
        <v>0</v>
      </c>
      <c r="C30" s="340"/>
      <c r="D30" s="18" t="s">
        <v>47</v>
      </c>
      <c r="E30" s="204">
        <v>0</v>
      </c>
      <c r="F30" s="204">
        <v>0</v>
      </c>
      <c r="G30" s="204">
        <v>0</v>
      </c>
      <c r="H30" s="204">
        <v>0</v>
      </c>
      <c r="I30" s="204">
        <v>1</v>
      </c>
      <c r="J30" s="204">
        <v>0</v>
      </c>
      <c r="K30" s="204"/>
      <c r="L30" s="204"/>
      <c r="M30" s="204"/>
      <c r="N30" s="204">
        <f t="shared" si="0"/>
        <v>1</v>
      </c>
      <c r="O30" s="204">
        <v>2</v>
      </c>
      <c r="P30" s="212">
        <f t="shared" si="1"/>
        <v>0.5</v>
      </c>
      <c r="Q30" s="204">
        <v>9.65</v>
      </c>
    </row>
    <row r="31" spans="1:17" ht="14.25">
      <c r="A31" s="18">
        <v>26</v>
      </c>
      <c r="B31" s="26">
        <v>0</v>
      </c>
      <c r="C31" s="340"/>
      <c r="D31" s="18" t="s">
        <v>48</v>
      </c>
      <c r="E31" s="204">
        <v>1</v>
      </c>
      <c r="F31" s="204">
        <v>2</v>
      </c>
      <c r="G31" s="204">
        <v>0</v>
      </c>
      <c r="H31" s="204">
        <v>0</v>
      </c>
      <c r="I31" s="204">
        <v>0</v>
      </c>
      <c r="J31" s="204">
        <v>0</v>
      </c>
      <c r="K31" s="204"/>
      <c r="L31" s="204"/>
      <c r="M31" s="204"/>
      <c r="N31" s="204">
        <f t="shared" si="0"/>
        <v>3</v>
      </c>
      <c r="O31" s="204">
        <v>11</v>
      </c>
      <c r="P31" s="212">
        <f t="shared" si="1"/>
        <v>0.27272727272727271</v>
      </c>
      <c r="Q31" s="204">
        <v>16</v>
      </c>
    </row>
    <row r="32" spans="1:17" ht="14.25">
      <c r="A32" s="18">
        <v>27</v>
      </c>
      <c r="B32" s="22">
        <v>0</v>
      </c>
      <c r="C32" s="340"/>
      <c r="D32" s="18" t="s">
        <v>49</v>
      </c>
      <c r="E32" s="204">
        <v>0</v>
      </c>
      <c r="F32" s="204"/>
      <c r="G32" s="204">
        <v>0</v>
      </c>
      <c r="H32" s="204">
        <v>0</v>
      </c>
      <c r="I32" s="204">
        <v>0</v>
      </c>
      <c r="J32" s="204">
        <v>0</v>
      </c>
      <c r="K32" s="204"/>
      <c r="L32" s="204"/>
      <c r="M32" s="204"/>
      <c r="N32" s="204">
        <f t="shared" si="0"/>
        <v>0</v>
      </c>
      <c r="O32" s="204">
        <v>13</v>
      </c>
      <c r="P32" s="212">
        <f t="shared" si="1"/>
        <v>0</v>
      </c>
      <c r="Q32" s="204"/>
    </row>
    <row r="33" spans="1:17" ht="14.25">
      <c r="A33" s="18">
        <v>28</v>
      </c>
      <c r="B33" s="22">
        <v>0</v>
      </c>
      <c r="C33" s="340"/>
      <c r="D33" s="18" t="s">
        <v>50</v>
      </c>
      <c r="E33" s="204">
        <v>0</v>
      </c>
      <c r="F33" s="204"/>
      <c r="G33" s="204">
        <v>0</v>
      </c>
      <c r="H33" s="204">
        <v>0</v>
      </c>
      <c r="I33" s="204">
        <v>0</v>
      </c>
      <c r="J33" s="204">
        <v>0</v>
      </c>
      <c r="K33" s="204"/>
      <c r="L33" s="204"/>
      <c r="M33" s="204"/>
      <c r="N33" s="204">
        <f t="shared" si="0"/>
        <v>0</v>
      </c>
      <c r="O33" s="204">
        <v>1</v>
      </c>
      <c r="P33" s="212">
        <f t="shared" si="1"/>
        <v>0</v>
      </c>
      <c r="Q33" s="204"/>
    </row>
    <row r="34" spans="1:17" ht="14.25">
      <c r="A34" s="18">
        <v>29</v>
      </c>
      <c r="B34" s="22">
        <v>0</v>
      </c>
      <c r="C34" s="340"/>
      <c r="D34" s="18" t="s">
        <v>51</v>
      </c>
      <c r="E34" s="204">
        <v>1</v>
      </c>
      <c r="F34" s="204">
        <v>1</v>
      </c>
      <c r="G34" s="204">
        <v>0</v>
      </c>
      <c r="H34" s="204">
        <v>0</v>
      </c>
      <c r="I34" s="204">
        <v>0</v>
      </c>
      <c r="J34" s="204">
        <v>0</v>
      </c>
      <c r="K34" s="204"/>
      <c r="L34" s="204"/>
      <c r="M34" s="204">
        <v>1</v>
      </c>
      <c r="N34" s="204">
        <f t="shared" si="0"/>
        <v>3</v>
      </c>
      <c r="O34" s="204">
        <v>9</v>
      </c>
      <c r="P34" s="212">
        <f t="shared" si="1"/>
        <v>0.33333333333333331</v>
      </c>
      <c r="Q34" s="204">
        <v>95.43</v>
      </c>
    </row>
    <row r="35" spans="1:17" ht="14.25">
      <c r="A35" s="18">
        <v>30</v>
      </c>
      <c r="B35" s="22">
        <v>0</v>
      </c>
      <c r="C35" s="340"/>
      <c r="D35" s="18" t="s">
        <v>52</v>
      </c>
      <c r="E35" s="204">
        <v>0</v>
      </c>
      <c r="F35" s="204"/>
      <c r="G35" s="204">
        <v>0</v>
      </c>
      <c r="H35" s="204">
        <v>0</v>
      </c>
      <c r="I35" s="204">
        <v>0</v>
      </c>
      <c r="J35" s="204">
        <v>0</v>
      </c>
      <c r="K35" s="204"/>
      <c r="L35" s="204"/>
      <c r="M35" s="204"/>
      <c r="N35" s="204">
        <f t="shared" si="0"/>
        <v>0</v>
      </c>
      <c r="O35" s="204">
        <v>4</v>
      </c>
      <c r="P35" s="212">
        <f t="shared" si="1"/>
        <v>0</v>
      </c>
      <c r="Q35" s="204"/>
    </row>
    <row r="36" spans="1:17" ht="14.25">
      <c r="A36" s="18">
        <v>31</v>
      </c>
      <c r="B36" s="22">
        <v>0</v>
      </c>
      <c r="C36" s="340"/>
      <c r="D36" s="18" t="s">
        <v>53</v>
      </c>
      <c r="E36" s="204">
        <v>0</v>
      </c>
      <c r="F36" s="204"/>
      <c r="G36" s="204">
        <v>0</v>
      </c>
      <c r="H36" s="204">
        <v>0</v>
      </c>
      <c r="I36" s="204">
        <v>0</v>
      </c>
      <c r="J36" s="204">
        <v>0</v>
      </c>
      <c r="K36" s="204"/>
      <c r="L36" s="204"/>
      <c r="M36" s="204"/>
      <c r="N36" s="204">
        <f t="shared" si="0"/>
        <v>0</v>
      </c>
      <c r="O36" s="204">
        <v>20</v>
      </c>
      <c r="P36" s="212">
        <f t="shared" si="1"/>
        <v>0</v>
      </c>
      <c r="Q36" s="204"/>
    </row>
    <row r="37" spans="1:17" ht="14.25">
      <c r="A37" s="18">
        <v>32</v>
      </c>
      <c r="B37" s="22">
        <v>0</v>
      </c>
      <c r="C37" s="340"/>
      <c r="D37" s="18" t="s">
        <v>54</v>
      </c>
      <c r="E37" s="204">
        <v>1</v>
      </c>
      <c r="F37" s="204">
        <v>1</v>
      </c>
      <c r="G37" s="204">
        <v>0</v>
      </c>
      <c r="H37" s="204">
        <v>0</v>
      </c>
      <c r="I37" s="204">
        <v>0</v>
      </c>
      <c r="J37" s="204">
        <v>0</v>
      </c>
      <c r="K37" s="204"/>
      <c r="L37" s="204"/>
      <c r="M37" s="204"/>
      <c r="N37" s="204">
        <f t="shared" si="0"/>
        <v>2</v>
      </c>
      <c r="O37" s="204">
        <v>35</v>
      </c>
      <c r="P37" s="212">
        <f t="shared" si="1"/>
        <v>5.7142857142857141E-2</v>
      </c>
      <c r="Q37" s="204">
        <v>88.65</v>
      </c>
    </row>
    <row r="38" spans="1:17" ht="14.25">
      <c r="A38" s="18">
        <v>33</v>
      </c>
      <c r="B38" s="26">
        <v>0</v>
      </c>
      <c r="C38" s="340"/>
      <c r="D38" s="18" t="s">
        <v>55</v>
      </c>
      <c r="E38" s="204">
        <v>0</v>
      </c>
      <c r="F38" s="204">
        <v>0</v>
      </c>
      <c r="G38" s="204">
        <v>0</v>
      </c>
      <c r="H38" s="204">
        <v>0</v>
      </c>
      <c r="I38" s="204">
        <v>0</v>
      </c>
      <c r="J38" s="204">
        <v>0</v>
      </c>
      <c r="K38" s="204"/>
      <c r="L38" s="204"/>
      <c r="M38" s="204"/>
      <c r="N38" s="204">
        <f t="shared" si="0"/>
        <v>0</v>
      </c>
      <c r="O38" s="204">
        <v>1</v>
      </c>
      <c r="P38" s="212">
        <f t="shared" si="1"/>
        <v>0</v>
      </c>
      <c r="Q38" s="204"/>
    </row>
    <row r="39" spans="1:17" ht="14.25">
      <c r="A39" s="18">
        <v>34</v>
      </c>
      <c r="B39" s="22">
        <v>0</v>
      </c>
      <c r="C39" s="340"/>
      <c r="D39" s="18" t="s">
        <v>56</v>
      </c>
      <c r="E39" s="204">
        <v>0</v>
      </c>
      <c r="F39" s="204"/>
      <c r="G39" s="204">
        <v>0</v>
      </c>
      <c r="H39" s="204">
        <v>0</v>
      </c>
      <c r="I39" s="204">
        <v>0</v>
      </c>
      <c r="J39" s="204">
        <v>0</v>
      </c>
      <c r="K39" s="204"/>
      <c r="L39" s="204"/>
      <c r="M39" s="204"/>
      <c r="N39" s="204">
        <f t="shared" si="0"/>
        <v>0</v>
      </c>
      <c r="O39" s="204">
        <v>2</v>
      </c>
      <c r="P39" s="212">
        <f t="shared" si="1"/>
        <v>0</v>
      </c>
      <c r="Q39" s="204"/>
    </row>
    <row r="40" spans="1:17" ht="14.25">
      <c r="A40" s="18">
        <v>35</v>
      </c>
      <c r="B40" s="22">
        <v>0</v>
      </c>
      <c r="C40" s="340"/>
      <c r="D40" s="18" t="s">
        <v>57</v>
      </c>
      <c r="E40" s="204">
        <v>0</v>
      </c>
      <c r="F40" s="204"/>
      <c r="G40" s="204">
        <v>0</v>
      </c>
      <c r="H40" s="204">
        <v>0</v>
      </c>
      <c r="I40" s="204">
        <v>0</v>
      </c>
      <c r="J40" s="204">
        <v>0</v>
      </c>
      <c r="K40" s="204"/>
      <c r="L40" s="204"/>
      <c r="M40" s="204"/>
      <c r="N40" s="204">
        <f t="shared" si="0"/>
        <v>0</v>
      </c>
      <c r="O40" s="204">
        <v>2</v>
      </c>
      <c r="P40" s="212">
        <f t="shared" si="1"/>
        <v>0</v>
      </c>
      <c r="Q40" s="204"/>
    </row>
    <row r="41" spans="1:17" ht="14.25">
      <c r="A41" s="27">
        <v>36</v>
      </c>
      <c r="B41" s="28">
        <v>0</v>
      </c>
      <c r="C41" s="340"/>
      <c r="D41" s="27" t="s">
        <v>58</v>
      </c>
      <c r="E41" s="204">
        <v>0</v>
      </c>
      <c r="F41" s="204">
        <v>0</v>
      </c>
      <c r="G41" s="204">
        <v>0</v>
      </c>
      <c r="H41" s="204">
        <v>0</v>
      </c>
      <c r="I41" s="204">
        <v>0</v>
      </c>
      <c r="J41" s="204">
        <v>0</v>
      </c>
      <c r="K41" s="204"/>
      <c r="L41" s="204"/>
      <c r="M41" s="204"/>
      <c r="N41" s="204">
        <f t="shared" si="0"/>
        <v>0</v>
      </c>
      <c r="O41" s="204">
        <v>0</v>
      </c>
      <c r="P41" s="214" t="s">
        <v>88</v>
      </c>
      <c r="Q41" s="204"/>
    </row>
    <row r="42" spans="1:17" ht="14.25">
      <c r="A42" s="27">
        <v>37</v>
      </c>
      <c r="B42" s="28">
        <v>0</v>
      </c>
      <c r="C42" s="340"/>
      <c r="D42" s="27" t="s">
        <v>59</v>
      </c>
      <c r="E42" s="204">
        <v>0</v>
      </c>
      <c r="F42" s="204">
        <v>0</v>
      </c>
      <c r="G42" s="204">
        <v>0</v>
      </c>
      <c r="H42" s="204">
        <v>0</v>
      </c>
      <c r="I42" s="204">
        <v>0</v>
      </c>
      <c r="J42" s="204">
        <v>0</v>
      </c>
      <c r="K42" s="204"/>
      <c r="L42" s="204"/>
      <c r="M42" s="204"/>
      <c r="N42" s="204">
        <f t="shared" si="0"/>
        <v>0</v>
      </c>
      <c r="O42" s="204">
        <v>0</v>
      </c>
      <c r="P42" s="214" t="s">
        <v>88</v>
      </c>
      <c r="Q42" s="204"/>
    </row>
    <row r="43" spans="1:17" s="197" customFormat="1" ht="14.25">
      <c r="A43" s="30"/>
      <c r="B43" s="207">
        <v>0</v>
      </c>
      <c r="C43" s="341"/>
      <c r="D43" s="30" t="s">
        <v>60</v>
      </c>
      <c r="E43" s="206">
        <f>SUM(E13:E42)</f>
        <v>4</v>
      </c>
      <c r="F43" s="206">
        <f t="shared" ref="F43:N43" si="4">SUM(F13:F42)</f>
        <v>29</v>
      </c>
      <c r="G43" s="206">
        <f t="shared" si="4"/>
        <v>2</v>
      </c>
      <c r="H43" s="206">
        <f t="shared" si="4"/>
        <v>1</v>
      </c>
      <c r="I43" s="206">
        <f t="shared" si="4"/>
        <v>24</v>
      </c>
      <c r="J43" s="206">
        <f t="shared" si="4"/>
        <v>0</v>
      </c>
      <c r="K43" s="206">
        <f t="shared" si="4"/>
        <v>0</v>
      </c>
      <c r="L43" s="206">
        <f t="shared" si="4"/>
        <v>0</v>
      </c>
      <c r="M43" s="206">
        <f t="shared" si="4"/>
        <v>4</v>
      </c>
      <c r="N43" s="206">
        <f t="shared" si="4"/>
        <v>64</v>
      </c>
      <c r="O43" s="206">
        <v>326</v>
      </c>
      <c r="P43" s="213">
        <f t="shared" si="1"/>
        <v>0.19631901840490798</v>
      </c>
      <c r="Q43" s="206">
        <f>SUM(Q13:Q42)</f>
        <v>5619.3459999999995</v>
      </c>
    </row>
    <row r="44" spans="1:17" s="197" customFormat="1">
      <c r="A44" s="208"/>
      <c r="B44" s="61"/>
      <c r="C44" s="208"/>
      <c r="D44" s="208" t="s">
        <v>61</v>
      </c>
      <c r="E44" s="206">
        <f>E43+E12+E6</f>
        <v>5</v>
      </c>
      <c r="F44" s="206">
        <f t="shared" ref="F44:N44" si="5">F43+F12+F6</f>
        <v>47</v>
      </c>
      <c r="G44" s="206">
        <f t="shared" si="5"/>
        <v>2</v>
      </c>
      <c r="H44" s="206">
        <f t="shared" si="5"/>
        <v>2</v>
      </c>
      <c r="I44" s="206">
        <f t="shared" si="5"/>
        <v>26</v>
      </c>
      <c r="J44" s="206">
        <f t="shared" si="5"/>
        <v>0</v>
      </c>
      <c r="K44" s="206">
        <f t="shared" si="5"/>
        <v>0</v>
      </c>
      <c r="L44" s="206">
        <f t="shared" si="5"/>
        <v>4</v>
      </c>
      <c r="M44" s="206">
        <f t="shared" si="5"/>
        <v>12</v>
      </c>
      <c r="N44" s="206">
        <f t="shared" si="5"/>
        <v>98</v>
      </c>
      <c r="O44" s="206">
        <v>710</v>
      </c>
      <c r="P44" s="213">
        <f t="shared" si="1"/>
        <v>0.13802816901408452</v>
      </c>
      <c r="Q44" s="206">
        <f>Q43+Q12+Q6</f>
        <v>8417.2510000000002</v>
      </c>
    </row>
  </sheetData>
  <mergeCells count="4">
    <mergeCell ref="A1:Q1"/>
    <mergeCell ref="C4:C6"/>
    <mergeCell ref="C7:C12"/>
    <mergeCell ref="C13:C43"/>
  </mergeCells>
  <phoneticPr fontId="3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view="pageBreakPreview" zoomScaleNormal="100" workbookViewId="0">
      <selection activeCell="A3" sqref="A3:A14"/>
    </sheetView>
  </sheetViews>
  <sheetFormatPr defaultColWidth="8.625" defaultRowHeight="13.5"/>
  <cols>
    <col min="1" max="1" width="4.375" style="6" customWidth="1"/>
    <col min="2" max="2" width="7.125" style="6" customWidth="1"/>
    <col min="3" max="3" width="8.125" style="6" customWidth="1"/>
    <col min="4" max="4" width="9.125" style="6" customWidth="1"/>
    <col min="5" max="5" width="11" style="6" customWidth="1"/>
    <col min="6" max="6" width="25.875" style="6" customWidth="1"/>
    <col min="7" max="7" width="25.5" style="6" customWidth="1"/>
    <col min="8" max="8" width="11.25" style="6" customWidth="1"/>
    <col min="9" max="9" width="35" style="178" customWidth="1"/>
    <col min="10" max="16384" width="8.625" style="6"/>
  </cols>
  <sheetData>
    <row r="1" spans="1:9" ht="33" customHeight="1">
      <c r="A1" s="382" t="s">
        <v>122</v>
      </c>
      <c r="B1" s="382"/>
      <c r="C1" s="382"/>
      <c r="D1" s="382"/>
      <c r="E1" s="382"/>
      <c r="F1" s="382"/>
      <c r="G1" s="382"/>
      <c r="H1" s="382"/>
      <c r="I1" s="382"/>
    </row>
    <row r="2" spans="1:9" s="177" customFormat="1" ht="35.1" customHeight="1">
      <c r="A2" s="179" t="s">
        <v>2</v>
      </c>
      <c r="B2" s="179" t="s">
        <v>123</v>
      </c>
      <c r="C2" s="179" t="s">
        <v>124</v>
      </c>
      <c r="D2" s="179" t="s">
        <v>125</v>
      </c>
      <c r="E2" s="179" t="s">
        <v>126</v>
      </c>
      <c r="F2" s="179" t="s">
        <v>127</v>
      </c>
      <c r="G2" s="179" t="s">
        <v>128</v>
      </c>
      <c r="H2" s="179" t="s">
        <v>129</v>
      </c>
      <c r="I2" s="179" t="s">
        <v>130</v>
      </c>
    </row>
    <row r="3" spans="1:9" s="177" customFormat="1" ht="35.1" customHeight="1">
      <c r="A3" s="180">
        <v>1</v>
      </c>
      <c r="B3" s="181">
        <v>1</v>
      </c>
      <c r="C3" s="182" t="s">
        <v>131</v>
      </c>
      <c r="D3" s="183" t="s">
        <v>19</v>
      </c>
      <c r="E3" s="184" t="s">
        <v>132</v>
      </c>
      <c r="F3" s="185" t="s">
        <v>133</v>
      </c>
      <c r="G3" s="185" t="s">
        <v>133</v>
      </c>
      <c r="H3" s="186">
        <v>0</v>
      </c>
      <c r="I3" s="193" t="s">
        <v>134</v>
      </c>
    </row>
    <row r="4" spans="1:9" ht="48">
      <c r="A4" s="180">
        <v>2</v>
      </c>
      <c r="B4" s="181">
        <v>1</v>
      </c>
      <c r="C4" s="182" t="s">
        <v>135</v>
      </c>
      <c r="D4" s="181" t="s">
        <v>19</v>
      </c>
      <c r="E4" s="187" t="s">
        <v>136</v>
      </c>
      <c r="F4" s="188" t="s">
        <v>137</v>
      </c>
      <c r="G4" s="189" t="s">
        <v>137</v>
      </c>
      <c r="H4" s="186">
        <v>345</v>
      </c>
      <c r="I4" s="193" t="s">
        <v>138</v>
      </c>
    </row>
    <row r="5" spans="1:9" ht="48">
      <c r="A5" s="180">
        <v>3</v>
      </c>
      <c r="B5" s="181">
        <v>1</v>
      </c>
      <c r="C5" s="182" t="s">
        <v>139</v>
      </c>
      <c r="D5" s="181" t="s">
        <v>19</v>
      </c>
      <c r="E5" s="187" t="s">
        <v>136</v>
      </c>
      <c r="F5" s="188" t="s">
        <v>140</v>
      </c>
      <c r="G5" s="189" t="s">
        <v>140</v>
      </c>
      <c r="H5" s="186">
        <v>100</v>
      </c>
      <c r="I5" s="193" t="s">
        <v>141</v>
      </c>
    </row>
    <row r="6" spans="1:9" ht="24">
      <c r="A6" s="180">
        <v>4</v>
      </c>
      <c r="B6" s="181">
        <v>1</v>
      </c>
      <c r="C6" s="182" t="s">
        <v>142</v>
      </c>
      <c r="D6" s="181" t="s">
        <v>19</v>
      </c>
      <c r="E6" s="187" t="s">
        <v>143</v>
      </c>
      <c r="F6" s="188" t="s">
        <v>144</v>
      </c>
      <c r="G6" s="189" t="s">
        <v>144</v>
      </c>
      <c r="H6" s="186">
        <v>338</v>
      </c>
      <c r="I6" s="193" t="s">
        <v>145</v>
      </c>
    </row>
    <row r="7" spans="1:9">
      <c r="A7" s="180">
        <v>5</v>
      </c>
      <c r="B7" s="181">
        <v>6</v>
      </c>
      <c r="C7" s="182" t="s">
        <v>146</v>
      </c>
      <c r="D7" s="181" t="s">
        <v>26</v>
      </c>
      <c r="E7" s="187" t="s">
        <v>147</v>
      </c>
      <c r="F7" s="188" t="s">
        <v>148</v>
      </c>
      <c r="G7" s="189" t="s">
        <v>148</v>
      </c>
      <c r="H7" s="186">
        <v>5.09</v>
      </c>
      <c r="I7" s="193" t="s">
        <v>149</v>
      </c>
    </row>
    <row r="8" spans="1:9" ht="24">
      <c r="A8" s="180">
        <v>6</v>
      </c>
      <c r="B8" s="181">
        <v>6</v>
      </c>
      <c r="C8" s="182" t="s">
        <v>150</v>
      </c>
      <c r="D8" s="181" t="s">
        <v>26</v>
      </c>
      <c r="E8" s="187" t="s">
        <v>151</v>
      </c>
      <c r="F8" s="188" t="s">
        <v>152</v>
      </c>
      <c r="G8" s="189" t="s">
        <v>152</v>
      </c>
      <c r="H8" s="186">
        <v>50</v>
      </c>
      <c r="I8" s="193" t="s">
        <v>153</v>
      </c>
    </row>
    <row r="9" spans="1:9" ht="48">
      <c r="A9" s="180">
        <v>7</v>
      </c>
      <c r="B9" s="181">
        <v>6</v>
      </c>
      <c r="C9" s="182" t="s">
        <v>154</v>
      </c>
      <c r="D9" s="181" t="s">
        <v>26</v>
      </c>
      <c r="E9" s="187" t="s">
        <v>155</v>
      </c>
      <c r="F9" s="188" t="s">
        <v>156</v>
      </c>
      <c r="G9" s="189" t="s">
        <v>156</v>
      </c>
      <c r="H9" s="186">
        <v>23.6</v>
      </c>
      <c r="I9" s="193" t="s">
        <v>157</v>
      </c>
    </row>
    <row r="10" spans="1:9" ht="60">
      <c r="A10" s="180">
        <v>8</v>
      </c>
      <c r="B10" s="181">
        <v>6</v>
      </c>
      <c r="C10" s="182" t="s">
        <v>158</v>
      </c>
      <c r="D10" s="181" t="s">
        <v>26</v>
      </c>
      <c r="E10" s="187" t="s">
        <v>159</v>
      </c>
      <c r="F10" s="188" t="s">
        <v>160</v>
      </c>
      <c r="G10" s="189" t="s">
        <v>161</v>
      </c>
      <c r="H10" s="186">
        <v>20</v>
      </c>
      <c r="I10" s="193" t="s">
        <v>162</v>
      </c>
    </row>
    <row r="11" spans="1:9" ht="24">
      <c r="A11" s="180">
        <v>9</v>
      </c>
      <c r="B11" s="181">
        <v>8</v>
      </c>
      <c r="C11" s="182" t="s">
        <v>163</v>
      </c>
      <c r="D11" s="181" t="s">
        <v>164</v>
      </c>
      <c r="E11" s="187" t="s">
        <v>165</v>
      </c>
      <c r="F11" s="190" t="s">
        <v>166</v>
      </c>
      <c r="G11" s="191" t="s">
        <v>167</v>
      </c>
      <c r="H11" s="192">
        <v>39.934185999999997</v>
      </c>
      <c r="I11" s="193" t="s">
        <v>168</v>
      </c>
    </row>
    <row r="12" spans="1:9" ht="24">
      <c r="A12" s="180">
        <v>10</v>
      </c>
      <c r="B12" s="181">
        <v>8</v>
      </c>
      <c r="C12" s="182" t="s">
        <v>169</v>
      </c>
      <c r="D12" s="181" t="s">
        <v>164</v>
      </c>
      <c r="E12" s="187" t="s">
        <v>170</v>
      </c>
      <c r="F12" s="190" t="s">
        <v>171</v>
      </c>
      <c r="G12" s="191" t="s">
        <v>172</v>
      </c>
      <c r="H12" s="186">
        <v>260</v>
      </c>
      <c r="I12" s="193" t="s">
        <v>173</v>
      </c>
    </row>
    <row r="13" spans="1:9" ht="24">
      <c r="A13" s="180">
        <v>11</v>
      </c>
      <c r="B13" s="181">
        <v>8</v>
      </c>
      <c r="C13" s="182" t="s">
        <v>174</v>
      </c>
      <c r="D13" s="181" t="s">
        <v>164</v>
      </c>
      <c r="E13" s="187" t="s">
        <v>175</v>
      </c>
      <c r="F13" s="190" t="s">
        <v>176</v>
      </c>
      <c r="G13" s="191" t="s">
        <v>177</v>
      </c>
      <c r="H13" s="192">
        <v>600</v>
      </c>
      <c r="I13" s="193" t="s">
        <v>178</v>
      </c>
    </row>
    <row r="14" spans="1:9" ht="36">
      <c r="A14" s="180">
        <v>12</v>
      </c>
      <c r="B14" s="181">
        <v>8</v>
      </c>
      <c r="C14" s="182" t="s">
        <v>179</v>
      </c>
      <c r="D14" s="181" t="s">
        <v>164</v>
      </c>
      <c r="E14" s="187" t="s">
        <v>180</v>
      </c>
      <c r="F14" s="190" t="s">
        <v>181</v>
      </c>
      <c r="G14" s="191" t="s">
        <v>181</v>
      </c>
      <c r="H14" s="186">
        <v>50</v>
      </c>
      <c r="I14" s="194" t="s">
        <v>182</v>
      </c>
    </row>
    <row r="53" spans="5:7">
      <c r="E53" s="381"/>
      <c r="F53" s="381"/>
      <c r="G53" s="381"/>
    </row>
    <row r="54" spans="5:7">
      <c r="E54" s="381"/>
      <c r="F54" s="381"/>
      <c r="G54" s="381"/>
    </row>
    <row r="55" spans="5:7">
      <c r="E55" s="381"/>
      <c r="F55" s="381"/>
      <c r="G55" s="381"/>
    </row>
    <row r="56" spans="5:7">
      <c r="E56" s="381"/>
      <c r="F56" s="381"/>
      <c r="G56" s="381"/>
    </row>
    <row r="57" spans="5:7">
      <c r="E57" s="381"/>
      <c r="F57" s="381"/>
      <c r="G57" s="381"/>
    </row>
    <row r="58" spans="5:7">
      <c r="E58" s="381"/>
      <c r="F58" s="381"/>
      <c r="G58" s="381"/>
    </row>
    <row r="59" spans="5:7">
      <c r="E59" s="381"/>
      <c r="F59" s="381"/>
      <c r="G59" s="381"/>
    </row>
    <row r="80" spans="5:7">
      <c r="E80" s="381"/>
      <c r="F80" s="381"/>
      <c r="G80" s="381"/>
    </row>
    <row r="81" spans="5:8">
      <c r="E81" s="381"/>
      <c r="F81" s="381"/>
      <c r="G81" s="381"/>
    </row>
    <row r="85" spans="5:8">
      <c r="E85" s="381"/>
      <c r="F85" s="381"/>
      <c r="G85" s="381"/>
    </row>
    <row r="86" spans="5:8">
      <c r="E86" s="381"/>
      <c r="F86" s="381"/>
      <c r="G86" s="381"/>
    </row>
    <row r="87" spans="5:8">
      <c r="E87" s="381"/>
      <c r="F87" s="381"/>
      <c r="G87" s="381"/>
    </row>
    <row r="88" spans="5:8">
      <c r="E88" s="381"/>
      <c r="F88" s="381"/>
      <c r="G88" s="381"/>
    </row>
    <row r="89" spans="5:8">
      <c r="E89" s="381"/>
      <c r="F89" s="381"/>
      <c r="G89" s="381"/>
    </row>
    <row r="90" spans="5:8">
      <c r="E90" s="381"/>
      <c r="F90" s="381"/>
      <c r="G90" s="381"/>
      <c r="H90" s="381"/>
    </row>
    <row r="91" spans="5:8">
      <c r="E91" s="381"/>
      <c r="F91" s="381"/>
      <c r="G91" s="381"/>
      <c r="H91" s="381"/>
    </row>
    <row r="96" spans="5:8">
      <c r="E96" s="381"/>
      <c r="F96" s="381"/>
      <c r="G96" s="381"/>
      <c r="H96" s="381"/>
    </row>
    <row r="97" spans="3:8">
      <c r="E97" s="381"/>
      <c r="F97" s="381"/>
      <c r="G97" s="381"/>
      <c r="H97" s="381"/>
    </row>
    <row r="98" spans="3:8">
      <c r="E98" s="381"/>
      <c r="F98" s="381"/>
      <c r="G98" s="381"/>
      <c r="H98" s="381"/>
    </row>
    <row r="99" spans="3:8">
      <c r="E99" s="381"/>
      <c r="F99" s="381"/>
      <c r="G99" s="381"/>
      <c r="H99" s="381"/>
    </row>
    <row r="100" spans="3:8">
      <c r="C100" s="381"/>
      <c r="E100" s="381"/>
      <c r="F100" s="381"/>
      <c r="G100" s="381"/>
      <c r="H100" s="381"/>
    </row>
    <row r="101" spans="3:8">
      <c r="C101" s="381"/>
      <c r="E101" s="381"/>
      <c r="F101" s="381"/>
      <c r="G101" s="381"/>
      <c r="H101" s="381"/>
    </row>
    <row r="102" spans="3:8">
      <c r="C102" s="381"/>
      <c r="E102" s="381"/>
      <c r="F102" s="381"/>
      <c r="G102" s="381"/>
      <c r="H102" s="381"/>
    </row>
    <row r="103" spans="3:8">
      <c r="C103" s="381"/>
      <c r="E103" s="381"/>
      <c r="F103" s="381"/>
      <c r="G103" s="381"/>
      <c r="H103" s="381"/>
    </row>
    <row r="104" spans="3:8">
      <c r="C104" s="381"/>
      <c r="E104" s="381"/>
      <c r="F104" s="381"/>
      <c r="G104" s="381"/>
      <c r="H104" s="381"/>
    </row>
    <row r="105" spans="3:8">
      <c r="C105" s="381"/>
      <c r="E105" s="381"/>
      <c r="F105" s="381"/>
      <c r="G105" s="381"/>
      <c r="H105" s="381"/>
    </row>
    <row r="106" spans="3:8">
      <c r="C106" s="381"/>
      <c r="E106" s="381"/>
      <c r="F106" s="381"/>
      <c r="G106" s="381"/>
      <c r="H106" s="381"/>
    </row>
    <row r="107" spans="3:8">
      <c r="C107" s="381"/>
      <c r="E107" s="381"/>
      <c r="F107" s="381"/>
      <c r="G107" s="381"/>
      <c r="H107" s="381"/>
    </row>
    <row r="108" spans="3:8">
      <c r="C108" s="381"/>
      <c r="E108" s="381"/>
      <c r="F108" s="381"/>
      <c r="G108" s="381"/>
      <c r="H108" s="381"/>
    </row>
    <row r="109" spans="3:8">
      <c r="C109" s="381"/>
      <c r="E109" s="381"/>
      <c r="F109" s="381"/>
      <c r="G109" s="381"/>
      <c r="H109" s="381"/>
    </row>
    <row r="112" spans="3:8">
      <c r="C112" s="381"/>
      <c r="E112" s="381"/>
      <c r="F112" s="381"/>
      <c r="G112" s="381"/>
      <c r="H112" s="381"/>
    </row>
    <row r="113" spans="3:8">
      <c r="C113" s="381"/>
      <c r="E113" s="381"/>
      <c r="F113" s="381"/>
      <c r="G113" s="381"/>
      <c r="H113" s="381"/>
    </row>
    <row r="118" spans="3:8">
      <c r="C118" s="381"/>
      <c r="E118" s="381"/>
      <c r="F118" s="381"/>
      <c r="G118" s="381"/>
      <c r="H118" s="381"/>
    </row>
    <row r="119" spans="3:8">
      <c r="C119" s="381"/>
      <c r="E119" s="381"/>
      <c r="F119" s="381"/>
      <c r="G119" s="381"/>
      <c r="H119" s="381"/>
    </row>
    <row r="120" spans="3:8">
      <c r="C120" s="381"/>
      <c r="E120" s="381"/>
      <c r="F120" s="381"/>
      <c r="G120" s="381"/>
      <c r="H120" s="381"/>
    </row>
    <row r="126" spans="3:8">
      <c r="C126" s="381"/>
      <c r="E126" s="381"/>
      <c r="F126" s="381"/>
      <c r="G126" s="381"/>
      <c r="H126" s="381"/>
    </row>
    <row r="127" spans="3:8">
      <c r="C127" s="381"/>
      <c r="E127" s="381"/>
      <c r="F127" s="381"/>
      <c r="G127" s="381"/>
      <c r="H127" s="381"/>
    </row>
    <row r="128" spans="3:8">
      <c r="C128" s="381"/>
      <c r="E128" s="381"/>
      <c r="F128" s="381"/>
      <c r="G128" s="381"/>
      <c r="H128" s="381"/>
    </row>
    <row r="129" spans="3:8">
      <c r="C129" s="381"/>
      <c r="E129" s="381"/>
      <c r="F129" s="381"/>
      <c r="G129" s="381"/>
      <c r="H129" s="381"/>
    </row>
    <row r="135" spans="3:8">
      <c r="E135" s="381"/>
      <c r="F135" s="381"/>
      <c r="G135" s="381"/>
      <c r="H135" s="381"/>
    </row>
    <row r="136" spans="3:8">
      <c r="E136" s="381"/>
      <c r="F136" s="381"/>
      <c r="G136" s="381"/>
      <c r="H136" s="381"/>
    </row>
    <row r="137" spans="3:8">
      <c r="E137" s="381"/>
      <c r="F137" s="381"/>
      <c r="G137" s="381"/>
      <c r="H137" s="381"/>
    </row>
    <row r="138" spans="3:8">
      <c r="E138" s="381"/>
      <c r="F138" s="381"/>
      <c r="G138" s="381"/>
      <c r="H138" s="381"/>
    </row>
    <row r="167" spans="5:8">
      <c r="E167" s="381"/>
      <c r="F167" s="381"/>
      <c r="G167" s="381"/>
      <c r="H167" s="381"/>
    </row>
    <row r="168" spans="5:8">
      <c r="E168" s="381"/>
      <c r="F168" s="381"/>
      <c r="G168" s="381"/>
      <c r="H168" s="381"/>
    </row>
  </sheetData>
  <mergeCells count="62">
    <mergeCell ref="A1:I1"/>
    <mergeCell ref="C100:C102"/>
    <mergeCell ref="C103:C105"/>
    <mergeCell ref="C106:C109"/>
    <mergeCell ref="C112:C113"/>
    <mergeCell ref="H90:H91"/>
    <mergeCell ref="H96:H99"/>
    <mergeCell ref="H100:H102"/>
    <mergeCell ref="H103:H105"/>
    <mergeCell ref="H106:H109"/>
    <mergeCell ref="H112:H113"/>
    <mergeCell ref="C118:C120"/>
    <mergeCell ref="C126:C129"/>
    <mergeCell ref="E53:E55"/>
    <mergeCell ref="E56:E59"/>
    <mergeCell ref="E80:E81"/>
    <mergeCell ref="E85:E86"/>
    <mergeCell ref="E87:E89"/>
    <mergeCell ref="E90:E91"/>
    <mergeCell ref="E96:E99"/>
    <mergeCell ref="E100:E102"/>
    <mergeCell ref="E103:E105"/>
    <mergeCell ref="E106:E109"/>
    <mergeCell ref="E112:E113"/>
    <mergeCell ref="E118:E120"/>
    <mergeCell ref="E126:E129"/>
    <mergeCell ref="E135:E138"/>
    <mergeCell ref="E167:E168"/>
    <mergeCell ref="F53:F55"/>
    <mergeCell ref="F56:F59"/>
    <mergeCell ref="F80:F81"/>
    <mergeCell ref="F85:F86"/>
    <mergeCell ref="F87:F89"/>
    <mergeCell ref="F90:F91"/>
    <mergeCell ref="F96:F99"/>
    <mergeCell ref="F100:F102"/>
    <mergeCell ref="F103:F105"/>
    <mergeCell ref="F106:F109"/>
    <mergeCell ref="F112:F113"/>
    <mergeCell ref="F118:F120"/>
    <mergeCell ref="F126:F129"/>
    <mergeCell ref="F135:F138"/>
    <mergeCell ref="G112:G113"/>
    <mergeCell ref="G118:G120"/>
    <mergeCell ref="G126:G129"/>
    <mergeCell ref="G135:G138"/>
    <mergeCell ref="G167:G168"/>
    <mergeCell ref="G90:G91"/>
    <mergeCell ref="G96:G99"/>
    <mergeCell ref="G100:G102"/>
    <mergeCell ref="G103:G105"/>
    <mergeCell ref="G106:G109"/>
    <mergeCell ref="G53:G55"/>
    <mergeCell ref="G56:G59"/>
    <mergeCell ref="G80:G81"/>
    <mergeCell ref="G85:G86"/>
    <mergeCell ref="G87:G89"/>
    <mergeCell ref="H118:H120"/>
    <mergeCell ref="H126:H129"/>
    <mergeCell ref="H135:H138"/>
    <mergeCell ref="H167:H168"/>
    <mergeCell ref="F167:F168"/>
  </mergeCells>
  <phoneticPr fontId="3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2"/>
  <sheetViews>
    <sheetView view="pageBreakPreview" topLeftCell="A73" zoomScaleNormal="100" workbookViewId="0">
      <selection activeCell="I83" sqref="I83:I87"/>
    </sheetView>
  </sheetViews>
  <sheetFormatPr defaultColWidth="9" defaultRowHeight="15.6" customHeight="1"/>
  <cols>
    <col min="1" max="1" width="5.875" style="71" customWidth="1"/>
    <col min="2" max="2" width="11.75" style="6" customWidth="1"/>
    <col min="3" max="3" width="8.625" style="6"/>
    <col min="4" max="4" width="7.875" style="6" customWidth="1"/>
    <col min="5" max="5" width="19.625" style="72" customWidth="1"/>
    <col min="6" max="6" width="29.125" style="6" customWidth="1"/>
    <col min="7" max="7" width="9.5" style="6" customWidth="1"/>
    <col min="8" max="8" width="8.625" style="6"/>
    <col min="9" max="9" width="48.375" style="6" customWidth="1"/>
    <col min="10" max="16384" width="9" style="6"/>
  </cols>
  <sheetData>
    <row r="1" spans="1:9" ht="26.1" customHeight="1">
      <c r="A1" s="390" t="s">
        <v>183</v>
      </c>
      <c r="B1" s="390"/>
      <c r="C1" s="390"/>
      <c r="D1" s="390"/>
      <c r="E1" s="390"/>
      <c r="F1" s="390"/>
      <c r="G1" s="390"/>
      <c r="H1" s="390"/>
      <c r="I1" s="390"/>
    </row>
    <row r="2" spans="1:9" ht="9.6" customHeight="1">
      <c r="A2" s="73"/>
      <c r="B2" s="74"/>
      <c r="C2" s="74"/>
      <c r="D2" s="74"/>
      <c r="E2" s="75"/>
      <c r="F2" s="76"/>
      <c r="G2" s="77"/>
      <c r="H2" s="78"/>
      <c r="I2" s="78" t="s">
        <v>184</v>
      </c>
    </row>
    <row r="3" spans="1:9" ht="25.5" customHeight="1">
      <c r="A3" s="79" t="s">
        <v>185</v>
      </c>
      <c r="B3" s="80" t="s">
        <v>123</v>
      </c>
      <c r="C3" s="79" t="s">
        <v>124</v>
      </c>
      <c r="D3" s="80" t="s">
        <v>125</v>
      </c>
      <c r="E3" s="81" t="s">
        <v>186</v>
      </c>
      <c r="F3" s="81" t="s">
        <v>127</v>
      </c>
      <c r="G3" s="82" t="s">
        <v>129</v>
      </c>
      <c r="H3" s="83" t="s">
        <v>187</v>
      </c>
      <c r="I3" s="149" t="s">
        <v>188</v>
      </c>
    </row>
    <row r="4" spans="1:9" ht="15.6" customHeight="1">
      <c r="A4" s="79" t="s">
        <v>189</v>
      </c>
      <c r="B4" s="81">
        <v>1</v>
      </c>
      <c r="C4" s="84" t="s">
        <v>190</v>
      </c>
      <c r="D4" s="85" t="s">
        <v>19</v>
      </c>
      <c r="E4" s="86" t="s">
        <v>191</v>
      </c>
      <c r="F4" s="87" t="s">
        <v>192</v>
      </c>
      <c r="G4" s="88">
        <v>144.54</v>
      </c>
      <c r="H4" s="89">
        <f>G4*0.5</f>
        <v>72.27</v>
      </c>
      <c r="I4" s="150" t="s">
        <v>193</v>
      </c>
    </row>
    <row r="5" spans="1:9" ht="15.6" customHeight="1">
      <c r="A5" s="79" t="s">
        <v>194</v>
      </c>
      <c r="B5" s="90">
        <v>1</v>
      </c>
      <c r="C5" s="91" t="s">
        <v>195</v>
      </c>
      <c r="D5" s="90" t="s">
        <v>19</v>
      </c>
      <c r="E5" s="92" t="s">
        <v>143</v>
      </c>
      <c r="F5" s="93" t="s">
        <v>196</v>
      </c>
      <c r="G5" s="94">
        <v>399.99</v>
      </c>
      <c r="H5" s="95">
        <v>100</v>
      </c>
      <c r="I5" s="151" t="s">
        <v>197</v>
      </c>
    </row>
    <row r="6" spans="1:9" ht="15.6" customHeight="1">
      <c r="A6" s="79" t="s">
        <v>198</v>
      </c>
      <c r="B6" s="96">
        <v>2</v>
      </c>
      <c r="C6" s="97" t="s">
        <v>199</v>
      </c>
      <c r="D6" s="96" t="s">
        <v>200</v>
      </c>
      <c r="E6" s="98" t="s">
        <v>201</v>
      </c>
      <c r="F6" s="99" t="s">
        <v>202</v>
      </c>
      <c r="G6" s="100">
        <v>15</v>
      </c>
      <c r="H6" s="101">
        <v>9</v>
      </c>
      <c r="I6" s="150" t="s">
        <v>203</v>
      </c>
    </row>
    <row r="7" spans="1:9" ht="15.6" customHeight="1">
      <c r="A7" s="79" t="s">
        <v>204</v>
      </c>
      <c r="B7" s="96">
        <v>2</v>
      </c>
      <c r="C7" s="104" t="s">
        <v>205</v>
      </c>
      <c r="D7" s="96" t="s">
        <v>200</v>
      </c>
      <c r="E7" s="98" t="s">
        <v>206</v>
      </c>
      <c r="F7" s="99" t="s">
        <v>207</v>
      </c>
      <c r="G7" s="102">
        <v>60</v>
      </c>
      <c r="H7" s="103">
        <v>30</v>
      </c>
      <c r="I7" s="150" t="s">
        <v>208</v>
      </c>
    </row>
    <row r="8" spans="1:9" ht="15.6" customHeight="1">
      <c r="A8" s="79" t="s">
        <v>209</v>
      </c>
      <c r="B8" s="96">
        <v>2</v>
      </c>
      <c r="C8" s="97" t="s">
        <v>210</v>
      </c>
      <c r="D8" s="96" t="s">
        <v>200</v>
      </c>
      <c r="E8" s="98" t="s">
        <v>211</v>
      </c>
      <c r="F8" s="98" t="s">
        <v>212</v>
      </c>
      <c r="G8" s="100">
        <v>8.42</v>
      </c>
      <c r="H8" s="101">
        <v>4.21</v>
      </c>
      <c r="I8" s="150" t="s">
        <v>213</v>
      </c>
    </row>
    <row r="9" spans="1:9" ht="15.6" customHeight="1">
      <c r="A9" s="79" t="s">
        <v>214</v>
      </c>
      <c r="B9" s="105">
        <v>3</v>
      </c>
      <c r="C9" s="106" t="s">
        <v>215</v>
      </c>
      <c r="D9" s="105" t="s">
        <v>23</v>
      </c>
      <c r="E9" s="107" t="s">
        <v>216</v>
      </c>
      <c r="F9" s="107" t="s">
        <v>217</v>
      </c>
      <c r="G9" s="108">
        <v>304.3</v>
      </c>
      <c r="H9" s="109">
        <v>100</v>
      </c>
      <c r="I9" s="152" t="s">
        <v>197</v>
      </c>
    </row>
    <row r="10" spans="1:9" ht="15.6" customHeight="1">
      <c r="A10" s="79" t="s">
        <v>218</v>
      </c>
      <c r="B10" s="110">
        <v>6</v>
      </c>
      <c r="C10" s="111" t="s">
        <v>219</v>
      </c>
      <c r="D10" s="110" t="s">
        <v>26</v>
      </c>
      <c r="E10" s="112" t="s">
        <v>220</v>
      </c>
      <c r="F10" s="113" t="s">
        <v>221</v>
      </c>
      <c r="G10" s="114">
        <v>21.428571999999999</v>
      </c>
      <c r="H10" s="115">
        <v>10.714286</v>
      </c>
      <c r="I10" s="153" t="s">
        <v>222</v>
      </c>
    </row>
    <row r="11" spans="1:9" ht="15.6" customHeight="1">
      <c r="A11" s="79" t="s">
        <v>223</v>
      </c>
      <c r="B11" s="96">
        <v>6</v>
      </c>
      <c r="C11" s="391" t="s">
        <v>224</v>
      </c>
      <c r="D11" s="96" t="s">
        <v>26</v>
      </c>
      <c r="E11" s="392" t="s">
        <v>159</v>
      </c>
      <c r="F11" s="393" t="s">
        <v>225</v>
      </c>
      <c r="G11" s="394">
        <v>42</v>
      </c>
      <c r="H11" s="395">
        <v>21</v>
      </c>
      <c r="I11" s="383" t="s">
        <v>226</v>
      </c>
    </row>
    <row r="12" spans="1:9" ht="15.6" customHeight="1">
      <c r="A12" s="79" t="s">
        <v>227</v>
      </c>
      <c r="B12" s="96">
        <v>6</v>
      </c>
      <c r="C12" s="391" t="s">
        <v>228</v>
      </c>
      <c r="D12" s="96" t="s">
        <v>26</v>
      </c>
      <c r="E12" s="392" t="s">
        <v>159</v>
      </c>
      <c r="F12" s="393" t="s">
        <v>229</v>
      </c>
      <c r="G12" s="394">
        <v>71.078587999999996</v>
      </c>
      <c r="H12" s="395">
        <v>35.539293999999998</v>
      </c>
      <c r="I12" s="384"/>
    </row>
    <row r="13" spans="1:9" ht="15.6" customHeight="1">
      <c r="A13" s="79" t="s">
        <v>230</v>
      </c>
      <c r="B13" s="96">
        <v>6</v>
      </c>
      <c r="C13" s="97" t="s">
        <v>231</v>
      </c>
      <c r="D13" s="96" t="s">
        <v>26</v>
      </c>
      <c r="E13" s="98" t="s">
        <v>159</v>
      </c>
      <c r="F13" s="99" t="s">
        <v>232</v>
      </c>
      <c r="G13" s="100">
        <v>60.017673000000002</v>
      </c>
      <c r="H13" s="101">
        <v>30.008836500000001</v>
      </c>
      <c r="I13" s="150" t="s">
        <v>233</v>
      </c>
    </row>
    <row r="14" spans="1:9" ht="15.6" customHeight="1">
      <c r="A14" s="79" t="s">
        <v>234</v>
      </c>
      <c r="B14" s="96">
        <v>6</v>
      </c>
      <c r="C14" s="97" t="s">
        <v>235</v>
      </c>
      <c r="D14" s="96" t="s">
        <v>26</v>
      </c>
      <c r="E14" s="98" t="s">
        <v>159</v>
      </c>
      <c r="F14" s="99" t="s">
        <v>236</v>
      </c>
      <c r="G14" s="100">
        <v>17.898993000000001</v>
      </c>
      <c r="H14" s="101">
        <v>8.9494965000000004</v>
      </c>
      <c r="I14" s="150" t="s">
        <v>233</v>
      </c>
    </row>
    <row r="15" spans="1:9" ht="15.6" customHeight="1">
      <c r="A15" s="79" t="s">
        <v>237</v>
      </c>
      <c r="B15" s="96">
        <v>6</v>
      </c>
      <c r="C15" s="97" t="s">
        <v>238</v>
      </c>
      <c r="D15" s="96" t="s">
        <v>26</v>
      </c>
      <c r="E15" s="98" t="s">
        <v>159</v>
      </c>
      <c r="F15" s="99" t="s">
        <v>239</v>
      </c>
      <c r="G15" s="100">
        <v>26.912503999999998</v>
      </c>
      <c r="H15" s="101">
        <v>13.456251999999999</v>
      </c>
      <c r="I15" s="150" t="s">
        <v>240</v>
      </c>
    </row>
    <row r="16" spans="1:9" ht="15.6" customHeight="1">
      <c r="A16" s="79" t="s">
        <v>241</v>
      </c>
      <c r="B16" s="96">
        <v>6</v>
      </c>
      <c r="C16" s="391" t="s">
        <v>242</v>
      </c>
      <c r="D16" s="96" t="s">
        <v>26</v>
      </c>
      <c r="E16" s="392" t="s">
        <v>159</v>
      </c>
      <c r="F16" s="393" t="s">
        <v>243</v>
      </c>
      <c r="G16" s="394">
        <v>100</v>
      </c>
      <c r="H16" s="395">
        <v>50</v>
      </c>
      <c r="I16" s="150" t="s">
        <v>244</v>
      </c>
    </row>
    <row r="17" spans="1:9" ht="15.6" customHeight="1">
      <c r="A17" s="79" t="s">
        <v>245</v>
      </c>
      <c r="B17" s="96">
        <v>6</v>
      </c>
      <c r="C17" s="391" t="s">
        <v>246</v>
      </c>
      <c r="D17" s="96" t="s">
        <v>26</v>
      </c>
      <c r="E17" s="392" t="s">
        <v>159</v>
      </c>
      <c r="F17" s="393" t="s">
        <v>247</v>
      </c>
      <c r="G17" s="394">
        <v>11.345629000000001</v>
      </c>
      <c r="H17" s="395">
        <v>5.6728145000000003</v>
      </c>
      <c r="I17" s="150" t="s">
        <v>248</v>
      </c>
    </row>
    <row r="18" spans="1:9" ht="15.6" customHeight="1">
      <c r="A18" s="79" t="s">
        <v>249</v>
      </c>
      <c r="B18" s="96">
        <v>6</v>
      </c>
      <c r="C18" s="391" t="s">
        <v>250</v>
      </c>
      <c r="D18" s="96" t="s">
        <v>26</v>
      </c>
      <c r="E18" s="392" t="s">
        <v>159</v>
      </c>
      <c r="F18" s="393" t="s">
        <v>251</v>
      </c>
      <c r="G18" s="394">
        <v>100</v>
      </c>
      <c r="H18" s="395">
        <v>50</v>
      </c>
      <c r="I18" s="150" t="s">
        <v>252</v>
      </c>
    </row>
    <row r="19" spans="1:9" ht="15.6" customHeight="1">
      <c r="A19" s="79" t="s">
        <v>253</v>
      </c>
      <c r="B19" s="116">
        <v>6</v>
      </c>
      <c r="C19" s="117" t="s">
        <v>254</v>
      </c>
      <c r="D19" s="116" t="s">
        <v>26</v>
      </c>
      <c r="E19" s="118" t="s">
        <v>147</v>
      </c>
      <c r="F19" s="119" t="s">
        <v>255</v>
      </c>
      <c r="G19" s="120">
        <v>223</v>
      </c>
      <c r="H19" s="121">
        <v>100</v>
      </c>
      <c r="I19" s="154" t="s">
        <v>197</v>
      </c>
    </row>
    <row r="20" spans="1:9" ht="15.6" customHeight="1">
      <c r="A20" s="79" t="s">
        <v>256</v>
      </c>
      <c r="B20" s="96">
        <v>6</v>
      </c>
      <c r="C20" s="391" t="s">
        <v>257</v>
      </c>
      <c r="D20" s="96" t="s">
        <v>26</v>
      </c>
      <c r="E20" s="392" t="s">
        <v>147</v>
      </c>
      <c r="F20" s="393" t="s">
        <v>258</v>
      </c>
      <c r="G20" s="394">
        <v>60</v>
      </c>
      <c r="H20" s="395">
        <v>30</v>
      </c>
      <c r="I20" s="385" t="s">
        <v>259</v>
      </c>
    </row>
    <row r="21" spans="1:9" ht="15.6" customHeight="1">
      <c r="A21" s="79" t="s">
        <v>260</v>
      </c>
      <c r="B21" s="96">
        <v>6</v>
      </c>
      <c r="C21" s="391" t="s">
        <v>261</v>
      </c>
      <c r="D21" s="96" t="s">
        <v>26</v>
      </c>
      <c r="E21" s="392" t="s">
        <v>262</v>
      </c>
      <c r="F21" s="393" t="s">
        <v>263</v>
      </c>
      <c r="G21" s="394">
        <v>83.94</v>
      </c>
      <c r="H21" s="395">
        <v>41.97</v>
      </c>
      <c r="I21" s="386"/>
    </row>
    <row r="22" spans="1:9" ht="15.6" customHeight="1">
      <c r="A22" s="79" t="s">
        <v>264</v>
      </c>
      <c r="B22" s="96">
        <v>6</v>
      </c>
      <c r="C22" s="391" t="s">
        <v>265</v>
      </c>
      <c r="D22" s="96" t="s">
        <v>26</v>
      </c>
      <c r="E22" s="392" t="s">
        <v>262</v>
      </c>
      <c r="F22" s="393" t="s">
        <v>266</v>
      </c>
      <c r="G22" s="394">
        <v>18.182797999999998</v>
      </c>
      <c r="H22" s="395">
        <v>0.09</v>
      </c>
      <c r="I22" s="386"/>
    </row>
    <row r="23" spans="1:9" ht="15.6" customHeight="1">
      <c r="A23" s="79" t="s">
        <v>267</v>
      </c>
      <c r="B23" s="96">
        <v>6</v>
      </c>
      <c r="C23" s="391" t="s">
        <v>268</v>
      </c>
      <c r="D23" s="96" t="s">
        <v>26</v>
      </c>
      <c r="E23" s="392" t="s">
        <v>269</v>
      </c>
      <c r="F23" s="393" t="s">
        <v>270</v>
      </c>
      <c r="G23" s="394">
        <v>293</v>
      </c>
      <c r="H23" s="395">
        <v>100</v>
      </c>
      <c r="I23" s="387"/>
    </row>
    <row r="24" spans="1:9" ht="15.6" customHeight="1">
      <c r="A24" s="79" t="s">
        <v>271</v>
      </c>
      <c r="B24" s="122">
        <v>6</v>
      </c>
      <c r="C24" s="123" t="s">
        <v>265</v>
      </c>
      <c r="D24" s="122" t="s">
        <v>26</v>
      </c>
      <c r="E24" s="124" t="s">
        <v>262</v>
      </c>
      <c r="F24" s="125" t="s">
        <v>266</v>
      </c>
      <c r="G24" s="126">
        <v>18.182797999999998</v>
      </c>
      <c r="H24" s="127">
        <v>0.09</v>
      </c>
      <c r="I24" s="155" t="s">
        <v>272</v>
      </c>
    </row>
    <row r="25" spans="1:9" ht="60">
      <c r="A25" s="79" t="s">
        <v>273</v>
      </c>
      <c r="B25" s="128">
        <v>6</v>
      </c>
      <c r="C25" s="129" t="s">
        <v>268</v>
      </c>
      <c r="D25" s="128" t="s">
        <v>26</v>
      </c>
      <c r="E25" s="130" t="s">
        <v>269</v>
      </c>
      <c r="F25" s="131" t="s">
        <v>270</v>
      </c>
      <c r="G25" s="132">
        <v>293</v>
      </c>
      <c r="H25" s="133">
        <v>100</v>
      </c>
      <c r="I25" s="156" t="s">
        <v>274</v>
      </c>
    </row>
    <row r="26" spans="1:9" ht="15.6" customHeight="1">
      <c r="A26" s="79" t="s">
        <v>275</v>
      </c>
      <c r="B26" s="96">
        <v>6</v>
      </c>
      <c r="C26" s="97" t="s">
        <v>276</v>
      </c>
      <c r="D26" s="96" t="s">
        <v>26</v>
      </c>
      <c r="E26" s="98" t="s">
        <v>277</v>
      </c>
      <c r="F26" s="99" t="s">
        <v>278</v>
      </c>
      <c r="G26" s="100">
        <v>85</v>
      </c>
      <c r="H26" s="101">
        <v>42.5</v>
      </c>
      <c r="I26" s="150" t="s">
        <v>279</v>
      </c>
    </row>
    <row r="27" spans="1:9" ht="15.6" customHeight="1">
      <c r="A27" s="79" t="s">
        <v>280</v>
      </c>
      <c r="B27" s="96">
        <v>6</v>
      </c>
      <c r="C27" s="97" t="s">
        <v>281</v>
      </c>
      <c r="D27" s="96" t="s">
        <v>26</v>
      </c>
      <c r="E27" s="98" t="s">
        <v>282</v>
      </c>
      <c r="F27" s="99" t="s">
        <v>283</v>
      </c>
      <c r="G27" s="100">
        <v>260</v>
      </c>
      <c r="H27" s="101">
        <v>100</v>
      </c>
      <c r="I27" s="157" t="s">
        <v>284</v>
      </c>
    </row>
    <row r="28" spans="1:9" ht="15.6" customHeight="1">
      <c r="A28" s="79" t="s">
        <v>285</v>
      </c>
      <c r="B28" s="134">
        <v>6</v>
      </c>
      <c r="C28" s="135" t="s">
        <v>286</v>
      </c>
      <c r="D28" s="134" t="s">
        <v>26</v>
      </c>
      <c r="E28" s="136" t="s">
        <v>282</v>
      </c>
      <c r="F28" s="137" t="s">
        <v>287</v>
      </c>
      <c r="G28" s="138">
        <v>107.24</v>
      </c>
      <c r="H28" s="139">
        <v>53.62</v>
      </c>
      <c r="I28" s="158" t="s">
        <v>288</v>
      </c>
    </row>
    <row r="29" spans="1:9" ht="15.6" customHeight="1">
      <c r="A29" s="79" t="s">
        <v>289</v>
      </c>
      <c r="B29" s="134">
        <v>6</v>
      </c>
      <c r="C29" s="135" t="s">
        <v>290</v>
      </c>
      <c r="D29" s="134" t="s">
        <v>26</v>
      </c>
      <c r="E29" s="136" t="s">
        <v>282</v>
      </c>
      <c r="F29" s="137" t="s">
        <v>291</v>
      </c>
      <c r="G29" s="138">
        <v>44.9</v>
      </c>
      <c r="H29" s="139">
        <v>22.45</v>
      </c>
      <c r="I29" s="159" t="s">
        <v>197</v>
      </c>
    </row>
    <row r="30" spans="1:9" ht="15.6" customHeight="1">
      <c r="A30" s="79" t="s">
        <v>292</v>
      </c>
      <c r="B30" s="134">
        <v>7</v>
      </c>
      <c r="C30" s="140" t="s">
        <v>293</v>
      </c>
      <c r="D30" s="141" t="s">
        <v>27</v>
      </c>
      <c r="E30" s="142" t="s">
        <v>294</v>
      </c>
      <c r="F30" s="143" t="s">
        <v>295</v>
      </c>
      <c r="G30" s="144">
        <v>154.83000000000001</v>
      </c>
      <c r="H30" s="144">
        <v>77.41</v>
      </c>
      <c r="I30" s="160" t="s">
        <v>296</v>
      </c>
    </row>
    <row r="31" spans="1:9" ht="15.6" customHeight="1">
      <c r="A31" s="79" t="s">
        <v>297</v>
      </c>
      <c r="B31" s="134">
        <v>7</v>
      </c>
      <c r="C31" s="140" t="s">
        <v>298</v>
      </c>
      <c r="D31" s="141" t="s">
        <v>27</v>
      </c>
      <c r="E31" s="145" t="s">
        <v>294</v>
      </c>
      <c r="F31" s="146" t="s">
        <v>299</v>
      </c>
      <c r="G31" s="147">
        <v>405.31</v>
      </c>
      <c r="H31" s="147">
        <v>100</v>
      </c>
      <c r="I31" s="160" t="s">
        <v>296</v>
      </c>
    </row>
    <row r="32" spans="1:9" ht="15.6" customHeight="1">
      <c r="A32" s="79" t="s">
        <v>300</v>
      </c>
      <c r="B32" s="134">
        <v>7</v>
      </c>
      <c r="C32" s="140" t="s">
        <v>301</v>
      </c>
      <c r="D32" s="141" t="s">
        <v>27</v>
      </c>
      <c r="E32" s="145" t="s">
        <v>294</v>
      </c>
      <c r="F32" s="146" t="s">
        <v>302</v>
      </c>
      <c r="G32" s="147">
        <v>540.29</v>
      </c>
      <c r="H32" s="147">
        <v>100</v>
      </c>
      <c r="I32" s="160" t="s">
        <v>296</v>
      </c>
    </row>
    <row r="33" spans="1:9" ht="15.6" customHeight="1">
      <c r="A33" s="79" t="s">
        <v>303</v>
      </c>
      <c r="B33" s="134">
        <v>7</v>
      </c>
      <c r="C33" s="140" t="s">
        <v>304</v>
      </c>
      <c r="D33" s="141" t="s">
        <v>27</v>
      </c>
      <c r="E33" s="145" t="s">
        <v>294</v>
      </c>
      <c r="F33" s="146" t="s">
        <v>305</v>
      </c>
      <c r="G33" s="147">
        <v>632.23</v>
      </c>
      <c r="H33" s="147">
        <v>100</v>
      </c>
      <c r="I33" s="160" t="s">
        <v>296</v>
      </c>
    </row>
    <row r="34" spans="1:9" ht="15.6" customHeight="1">
      <c r="A34" s="79" t="s">
        <v>306</v>
      </c>
      <c r="B34" s="134">
        <v>7</v>
      </c>
      <c r="C34" s="140" t="s">
        <v>307</v>
      </c>
      <c r="D34" s="141" t="s">
        <v>27</v>
      </c>
      <c r="E34" s="145" t="s">
        <v>294</v>
      </c>
      <c r="F34" s="146" t="s">
        <v>308</v>
      </c>
      <c r="G34" s="147">
        <v>248</v>
      </c>
      <c r="H34" s="147">
        <v>100</v>
      </c>
      <c r="I34" s="160" t="s">
        <v>296</v>
      </c>
    </row>
    <row r="35" spans="1:9" ht="15.6" customHeight="1">
      <c r="A35" s="79" t="s">
        <v>309</v>
      </c>
      <c r="B35" s="134">
        <v>7</v>
      </c>
      <c r="C35" s="140" t="s">
        <v>310</v>
      </c>
      <c r="D35" s="141" t="s">
        <v>27</v>
      </c>
      <c r="E35" s="145" t="s">
        <v>294</v>
      </c>
      <c r="F35" s="146" t="s">
        <v>311</v>
      </c>
      <c r="G35" s="147">
        <v>540.94000000000005</v>
      </c>
      <c r="H35" s="147">
        <v>100</v>
      </c>
      <c r="I35" s="160" t="s">
        <v>296</v>
      </c>
    </row>
    <row r="36" spans="1:9" ht="15.6" customHeight="1">
      <c r="A36" s="79" t="s">
        <v>312</v>
      </c>
      <c r="B36" s="134">
        <v>7</v>
      </c>
      <c r="C36" s="140" t="s">
        <v>313</v>
      </c>
      <c r="D36" s="141" t="s">
        <v>27</v>
      </c>
      <c r="E36" s="145" t="s">
        <v>294</v>
      </c>
      <c r="F36" s="146" t="s">
        <v>314</v>
      </c>
      <c r="G36" s="147">
        <v>197.46</v>
      </c>
      <c r="H36" s="147">
        <v>98.73</v>
      </c>
      <c r="I36" s="160" t="s">
        <v>296</v>
      </c>
    </row>
    <row r="37" spans="1:9" ht="15.6" customHeight="1">
      <c r="A37" s="79" t="s">
        <v>315</v>
      </c>
      <c r="B37" s="134">
        <v>7</v>
      </c>
      <c r="C37" s="140" t="s">
        <v>316</v>
      </c>
      <c r="D37" s="141" t="s">
        <v>27</v>
      </c>
      <c r="E37" s="145" t="s">
        <v>294</v>
      </c>
      <c r="F37" s="146" t="s">
        <v>317</v>
      </c>
      <c r="G37" s="147">
        <v>79.44</v>
      </c>
      <c r="H37" s="147">
        <v>39.72</v>
      </c>
      <c r="I37" s="160" t="s">
        <v>296</v>
      </c>
    </row>
    <row r="38" spans="1:9" ht="15.6" customHeight="1">
      <c r="A38" s="79" t="s">
        <v>318</v>
      </c>
      <c r="B38" s="134">
        <v>7</v>
      </c>
      <c r="C38" s="140" t="s">
        <v>319</v>
      </c>
      <c r="D38" s="141" t="s">
        <v>27</v>
      </c>
      <c r="E38" s="145" t="s">
        <v>294</v>
      </c>
      <c r="F38" s="146" t="s">
        <v>320</v>
      </c>
      <c r="G38" s="147">
        <v>30.72</v>
      </c>
      <c r="H38" s="147">
        <v>15.36</v>
      </c>
      <c r="I38" s="160" t="s">
        <v>296</v>
      </c>
    </row>
    <row r="39" spans="1:9" ht="15.6" customHeight="1">
      <c r="A39" s="79" t="s">
        <v>321</v>
      </c>
      <c r="B39" s="134">
        <v>7</v>
      </c>
      <c r="C39" s="140" t="s">
        <v>322</v>
      </c>
      <c r="D39" s="141" t="s">
        <v>27</v>
      </c>
      <c r="E39" s="145" t="s">
        <v>294</v>
      </c>
      <c r="F39" s="146" t="s">
        <v>323</v>
      </c>
      <c r="G39" s="147">
        <v>78.34</v>
      </c>
      <c r="H39" s="147">
        <v>39.17</v>
      </c>
      <c r="I39" s="160" t="s">
        <v>296</v>
      </c>
    </row>
    <row r="40" spans="1:9" ht="15.6" customHeight="1">
      <c r="A40" s="79" t="s">
        <v>324</v>
      </c>
      <c r="B40" s="134">
        <v>7</v>
      </c>
      <c r="C40" s="140" t="s">
        <v>325</v>
      </c>
      <c r="D40" s="141" t="s">
        <v>27</v>
      </c>
      <c r="E40" s="145" t="s">
        <v>294</v>
      </c>
      <c r="F40" s="146" t="s">
        <v>326</v>
      </c>
      <c r="G40" s="147">
        <v>47.16</v>
      </c>
      <c r="H40" s="147">
        <v>23.58</v>
      </c>
      <c r="I40" s="160" t="s">
        <v>296</v>
      </c>
    </row>
    <row r="41" spans="1:9" ht="15.6" customHeight="1">
      <c r="A41" s="79" t="s">
        <v>327</v>
      </c>
      <c r="B41" s="134">
        <v>7</v>
      </c>
      <c r="C41" s="140" t="s">
        <v>328</v>
      </c>
      <c r="D41" s="141" t="s">
        <v>27</v>
      </c>
      <c r="E41" s="145" t="s">
        <v>294</v>
      </c>
      <c r="F41" s="146" t="s">
        <v>329</v>
      </c>
      <c r="G41" s="147">
        <v>94.02</v>
      </c>
      <c r="H41" s="147">
        <v>47.01</v>
      </c>
      <c r="I41" s="160" t="s">
        <v>330</v>
      </c>
    </row>
    <row r="42" spans="1:9" ht="15.6" customHeight="1">
      <c r="A42" s="79" t="s">
        <v>331</v>
      </c>
      <c r="B42" s="134">
        <v>7</v>
      </c>
      <c r="C42" s="140" t="s">
        <v>332</v>
      </c>
      <c r="D42" s="141" t="s">
        <v>27</v>
      </c>
      <c r="E42" s="145" t="s">
        <v>294</v>
      </c>
      <c r="F42" s="146" t="s">
        <v>333</v>
      </c>
      <c r="G42" s="147">
        <v>55.87</v>
      </c>
      <c r="H42" s="147">
        <v>27.94</v>
      </c>
      <c r="I42" s="160" t="s">
        <v>296</v>
      </c>
    </row>
    <row r="43" spans="1:9" ht="15.6" customHeight="1">
      <c r="A43" s="79" t="s">
        <v>334</v>
      </c>
      <c r="B43" s="134">
        <v>7</v>
      </c>
      <c r="C43" s="140" t="s">
        <v>335</v>
      </c>
      <c r="D43" s="141" t="s">
        <v>27</v>
      </c>
      <c r="E43" s="145" t="s">
        <v>294</v>
      </c>
      <c r="F43" s="146" t="s">
        <v>336</v>
      </c>
      <c r="G43" s="147">
        <v>64.36</v>
      </c>
      <c r="H43" s="147">
        <v>32.18</v>
      </c>
      <c r="I43" s="160" t="s">
        <v>330</v>
      </c>
    </row>
    <row r="44" spans="1:9" ht="15.6" customHeight="1">
      <c r="A44" s="79" t="s">
        <v>337</v>
      </c>
      <c r="B44" s="134">
        <v>7</v>
      </c>
      <c r="C44" s="140" t="s">
        <v>338</v>
      </c>
      <c r="D44" s="141" t="s">
        <v>27</v>
      </c>
      <c r="E44" s="145" t="s">
        <v>294</v>
      </c>
      <c r="F44" s="146" t="s">
        <v>339</v>
      </c>
      <c r="G44" s="147">
        <v>84.9</v>
      </c>
      <c r="H44" s="147">
        <v>42.45</v>
      </c>
      <c r="I44" s="160" t="s">
        <v>340</v>
      </c>
    </row>
    <row r="45" spans="1:9" ht="15.6" customHeight="1">
      <c r="A45" s="79" t="s">
        <v>341</v>
      </c>
      <c r="B45" s="134">
        <v>7</v>
      </c>
      <c r="C45" s="140" t="s">
        <v>342</v>
      </c>
      <c r="D45" s="141" t="s">
        <v>27</v>
      </c>
      <c r="E45" s="145" t="s">
        <v>294</v>
      </c>
      <c r="F45" s="146" t="s">
        <v>343</v>
      </c>
      <c r="G45" s="147">
        <v>589.03</v>
      </c>
      <c r="H45" s="147">
        <v>100</v>
      </c>
      <c r="I45" s="160" t="s">
        <v>296</v>
      </c>
    </row>
    <row r="46" spans="1:9" ht="15.6" customHeight="1">
      <c r="A46" s="79" t="s">
        <v>344</v>
      </c>
      <c r="B46" s="96">
        <v>8</v>
      </c>
      <c r="C46" s="97" t="s">
        <v>345</v>
      </c>
      <c r="D46" s="96" t="s">
        <v>164</v>
      </c>
      <c r="E46" s="98" t="s">
        <v>346</v>
      </c>
      <c r="F46" s="98" t="s">
        <v>347</v>
      </c>
      <c r="G46" s="100">
        <v>30</v>
      </c>
      <c r="H46" s="101">
        <v>18</v>
      </c>
      <c r="I46" s="150" t="s">
        <v>348</v>
      </c>
    </row>
    <row r="47" spans="1:9" ht="15.6" customHeight="1">
      <c r="A47" s="79" t="s">
        <v>349</v>
      </c>
      <c r="B47" s="96">
        <v>8</v>
      </c>
      <c r="C47" s="97" t="s">
        <v>350</v>
      </c>
      <c r="D47" s="96" t="s">
        <v>164</v>
      </c>
      <c r="E47" s="98" t="s">
        <v>351</v>
      </c>
      <c r="F47" s="98" t="s">
        <v>352</v>
      </c>
      <c r="G47" s="100">
        <v>49.67</v>
      </c>
      <c r="H47" s="101">
        <v>24.83</v>
      </c>
      <c r="I47" s="150" t="s">
        <v>353</v>
      </c>
    </row>
    <row r="48" spans="1:9" ht="15.6" customHeight="1">
      <c r="A48" s="79" t="s">
        <v>354</v>
      </c>
      <c r="B48" s="96">
        <v>8</v>
      </c>
      <c r="C48" s="97" t="s">
        <v>355</v>
      </c>
      <c r="D48" s="96" t="s">
        <v>164</v>
      </c>
      <c r="E48" s="98" t="s">
        <v>356</v>
      </c>
      <c r="F48" s="98" t="s">
        <v>357</v>
      </c>
      <c r="G48" s="100">
        <v>20</v>
      </c>
      <c r="H48" s="101">
        <v>10</v>
      </c>
      <c r="I48" s="150" t="s">
        <v>353</v>
      </c>
    </row>
    <row r="49" spans="1:9" ht="15.6" customHeight="1">
      <c r="A49" s="79" t="s">
        <v>358</v>
      </c>
      <c r="B49" s="96">
        <v>8</v>
      </c>
      <c r="C49" s="97" t="s">
        <v>359</v>
      </c>
      <c r="D49" s="96" t="s">
        <v>164</v>
      </c>
      <c r="E49" s="98" t="s">
        <v>356</v>
      </c>
      <c r="F49" s="148" t="s">
        <v>360</v>
      </c>
      <c r="G49" s="100">
        <v>14.8</v>
      </c>
      <c r="H49" s="101">
        <v>7.4</v>
      </c>
      <c r="I49" s="150" t="s">
        <v>353</v>
      </c>
    </row>
    <row r="50" spans="1:9" ht="15.6" customHeight="1">
      <c r="A50" s="79" t="s">
        <v>361</v>
      </c>
      <c r="B50" s="96">
        <v>8</v>
      </c>
      <c r="C50" s="97" t="s">
        <v>362</v>
      </c>
      <c r="D50" s="96" t="s">
        <v>164</v>
      </c>
      <c r="E50" s="98" t="s">
        <v>356</v>
      </c>
      <c r="F50" s="148" t="s">
        <v>360</v>
      </c>
      <c r="G50" s="100">
        <v>7</v>
      </c>
      <c r="H50" s="101">
        <v>3.5</v>
      </c>
      <c r="I50" s="150" t="s">
        <v>353</v>
      </c>
    </row>
    <row r="51" spans="1:9" ht="15.6" customHeight="1">
      <c r="A51" s="79" t="s">
        <v>363</v>
      </c>
      <c r="B51" s="96">
        <v>8</v>
      </c>
      <c r="C51" s="97" t="s">
        <v>364</v>
      </c>
      <c r="D51" s="96" t="s">
        <v>164</v>
      </c>
      <c r="E51" s="98" t="s">
        <v>356</v>
      </c>
      <c r="F51" s="148" t="s">
        <v>360</v>
      </c>
      <c r="G51" s="100">
        <v>3</v>
      </c>
      <c r="H51" s="101">
        <v>1.5</v>
      </c>
      <c r="I51" s="150" t="s">
        <v>353</v>
      </c>
    </row>
    <row r="52" spans="1:9" ht="15.6" customHeight="1">
      <c r="A52" s="79" t="s">
        <v>365</v>
      </c>
      <c r="B52" s="96">
        <v>8</v>
      </c>
      <c r="C52" s="97" t="s">
        <v>366</v>
      </c>
      <c r="D52" s="96" t="s">
        <v>164</v>
      </c>
      <c r="E52" s="98" t="s">
        <v>356</v>
      </c>
      <c r="F52" s="148" t="s">
        <v>360</v>
      </c>
      <c r="G52" s="100">
        <v>2</v>
      </c>
      <c r="H52" s="101">
        <v>1</v>
      </c>
      <c r="I52" s="150" t="s">
        <v>353</v>
      </c>
    </row>
    <row r="53" spans="1:9" ht="15.6" customHeight="1">
      <c r="A53" s="79" t="s">
        <v>367</v>
      </c>
      <c r="B53" s="96">
        <v>8</v>
      </c>
      <c r="C53" s="97" t="s">
        <v>368</v>
      </c>
      <c r="D53" s="96" t="s">
        <v>164</v>
      </c>
      <c r="E53" s="98" t="s">
        <v>356</v>
      </c>
      <c r="F53" s="148" t="s">
        <v>360</v>
      </c>
      <c r="G53" s="100">
        <v>2</v>
      </c>
      <c r="H53" s="101">
        <v>1</v>
      </c>
      <c r="I53" s="150" t="s">
        <v>353</v>
      </c>
    </row>
    <row r="54" spans="1:9" ht="15.6" customHeight="1">
      <c r="A54" s="79" t="s">
        <v>369</v>
      </c>
      <c r="B54" s="96">
        <v>8</v>
      </c>
      <c r="C54" s="97" t="s">
        <v>370</v>
      </c>
      <c r="D54" s="96" t="s">
        <v>164</v>
      </c>
      <c r="E54" s="98" t="s">
        <v>356</v>
      </c>
      <c r="F54" s="148" t="s">
        <v>360</v>
      </c>
      <c r="G54" s="100">
        <v>1</v>
      </c>
      <c r="H54" s="101">
        <v>0.5</v>
      </c>
      <c r="I54" s="150" t="s">
        <v>353</v>
      </c>
    </row>
    <row r="55" spans="1:9" ht="15.6" customHeight="1">
      <c r="A55" s="79" t="s">
        <v>371</v>
      </c>
      <c r="B55" s="96">
        <v>8</v>
      </c>
      <c r="C55" s="97" t="s">
        <v>372</v>
      </c>
      <c r="D55" s="96" t="s">
        <v>164</v>
      </c>
      <c r="E55" s="98" t="s">
        <v>373</v>
      </c>
      <c r="F55" s="98" t="s">
        <v>374</v>
      </c>
      <c r="G55" s="100">
        <v>11</v>
      </c>
      <c r="H55" s="101">
        <v>5.5</v>
      </c>
      <c r="I55" s="150" t="s">
        <v>375</v>
      </c>
    </row>
    <row r="56" spans="1:9" ht="15.6" customHeight="1">
      <c r="A56" s="79" t="s">
        <v>376</v>
      </c>
      <c r="B56" s="96">
        <v>8</v>
      </c>
      <c r="C56" s="97" t="s">
        <v>377</v>
      </c>
      <c r="D56" s="96" t="s">
        <v>164</v>
      </c>
      <c r="E56" s="98" t="s">
        <v>170</v>
      </c>
      <c r="F56" s="98" t="s">
        <v>378</v>
      </c>
      <c r="G56" s="88">
        <v>1</v>
      </c>
      <c r="H56" s="161">
        <v>0.5</v>
      </c>
      <c r="I56" s="150" t="s">
        <v>379</v>
      </c>
    </row>
    <row r="57" spans="1:9" ht="15.6" customHeight="1">
      <c r="A57" s="79" t="s">
        <v>380</v>
      </c>
      <c r="B57" s="96">
        <v>8</v>
      </c>
      <c r="C57" s="97" t="s">
        <v>381</v>
      </c>
      <c r="D57" s="96" t="s">
        <v>164</v>
      </c>
      <c r="E57" s="98" t="s">
        <v>170</v>
      </c>
      <c r="F57" s="98" t="s">
        <v>378</v>
      </c>
      <c r="G57" s="88">
        <v>1</v>
      </c>
      <c r="H57" s="161">
        <v>0.5</v>
      </c>
      <c r="I57" s="150" t="s">
        <v>379</v>
      </c>
    </row>
    <row r="58" spans="1:9" ht="15.6" customHeight="1">
      <c r="A58" s="79" t="s">
        <v>382</v>
      </c>
      <c r="B58" s="96">
        <v>8</v>
      </c>
      <c r="C58" s="97" t="s">
        <v>383</v>
      </c>
      <c r="D58" s="96" t="s">
        <v>164</v>
      </c>
      <c r="E58" s="98" t="s">
        <v>170</v>
      </c>
      <c r="F58" s="98" t="s">
        <v>378</v>
      </c>
      <c r="G58" s="88">
        <v>3</v>
      </c>
      <c r="H58" s="161">
        <v>1.5</v>
      </c>
      <c r="I58" s="150" t="s">
        <v>384</v>
      </c>
    </row>
    <row r="59" spans="1:9" ht="24" customHeight="1">
      <c r="A59" s="79" t="s">
        <v>385</v>
      </c>
      <c r="B59" s="96">
        <v>8</v>
      </c>
      <c r="C59" s="97" t="s">
        <v>386</v>
      </c>
      <c r="D59" s="96" t="s">
        <v>164</v>
      </c>
      <c r="E59" s="98" t="s">
        <v>387</v>
      </c>
      <c r="F59" s="98" t="s">
        <v>388</v>
      </c>
      <c r="G59" s="88">
        <v>10</v>
      </c>
      <c r="H59" s="101">
        <v>5</v>
      </c>
      <c r="I59" s="150" t="s">
        <v>389</v>
      </c>
    </row>
    <row r="60" spans="1:9" ht="15.6" customHeight="1">
      <c r="A60" s="79" t="s">
        <v>390</v>
      </c>
      <c r="B60" s="96">
        <v>8</v>
      </c>
      <c r="C60" s="97" t="s">
        <v>391</v>
      </c>
      <c r="D60" s="96" t="s">
        <v>164</v>
      </c>
      <c r="E60" s="98" t="s">
        <v>392</v>
      </c>
      <c r="F60" s="98" t="s">
        <v>393</v>
      </c>
      <c r="G60" s="88">
        <v>200</v>
      </c>
      <c r="H60" s="388">
        <v>100</v>
      </c>
      <c r="I60" s="150" t="s">
        <v>394</v>
      </c>
    </row>
    <row r="61" spans="1:9" ht="15.6" customHeight="1">
      <c r="A61" s="79" t="s">
        <v>395</v>
      </c>
      <c r="B61" s="96">
        <v>8</v>
      </c>
      <c r="C61" s="97" t="s">
        <v>396</v>
      </c>
      <c r="D61" s="96" t="s">
        <v>164</v>
      </c>
      <c r="E61" s="98" t="s">
        <v>392</v>
      </c>
      <c r="F61" s="98" t="s">
        <v>393</v>
      </c>
      <c r="G61" s="88">
        <v>70</v>
      </c>
      <c r="H61" s="389"/>
      <c r="I61" s="150" t="s">
        <v>394</v>
      </c>
    </row>
    <row r="62" spans="1:9" ht="15.6" customHeight="1">
      <c r="A62" s="79" t="s">
        <v>397</v>
      </c>
      <c r="B62" s="96">
        <v>8</v>
      </c>
      <c r="C62" s="97" t="s">
        <v>398</v>
      </c>
      <c r="D62" s="96" t="s">
        <v>164</v>
      </c>
      <c r="E62" s="98" t="s">
        <v>399</v>
      </c>
      <c r="F62" s="98" t="s">
        <v>400</v>
      </c>
      <c r="G62" s="88">
        <v>9.9</v>
      </c>
      <c r="H62" s="161">
        <v>4.95</v>
      </c>
      <c r="I62" s="150" t="s">
        <v>401</v>
      </c>
    </row>
    <row r="63" spans="1:9" ht="15.6" customHeight="1">
      <c r="A63" s="79" t="s">
        <v>402</v>
      </c>
      <c r="B63" s="96">
        <v>8</v>
      </c>
      <c r="C63" s="97" t="s">
        <v>403</v>
      </c>
      <c r="D63" s="96" t="s">
        <v>164</v>
      </c>
      <c r="E63" s="98" t="s">
        <v>404</v>
      </c>
      <c r="F63" s="98" t="s">
        <v>405</v>
      </c>
      <c r="G63" s="88">
        <v>5</v>
      </c>
      <c r="H63" s="161">
        <v>2.5</v>
      </c>
      <c r="I63" s="150" t="s">
        <v>401</v>
      </c>
    </row>
    <row r="64" spans="1:9" ht="15.6" customHeight="1">
      <c r="A64" s="79" t="s">
        <v>406</v>
      </c>
      <c r="B64" s="96">
        <v>8</v>
      </c>
      <c r="C64" s="97" t="s">
        <v>407</v>
      </c>
      <c r="D64" s="96" t="s">
        <v>164</v>
      </c>
      <c r="E64" s="98" t="s">
        <v>404</v>
      </c>
      <c r="F64" s="98" t="s">
        <v>405</v>
      </c>
      <c r="G64" s="88">
        <v>1.9999979999999999</v>
      </c>
      <c r="H64" s="161">
        <v>0.99999899999999997</v>
      </c>
      <c r="I64" s="150" t="s">
        <v>401</v>
      </c>
    </row>
    <row r="65" spans="1:9" ht="15.6" customHeight="1">
      <c r="A65" s="79" t="s">
        <v>408</v>
      </c>
      <c r="B65" s="96">
        <v>8</v>
      </c>
      <c r="C65" s="97" t="s">
        <v>409</v>
      </c>
      <c r="D65" s="96" t="s">
        <v>164</v>
      </c>
      <c r="E65" s="98" t="s">
        <v>410</v>
      </c>
      <c r="F65" s="98" t="s">
        <v>411</v>
      </c>
      <c r="G65" s="100">
        <v>5</v>
      </c>
      <c r="H65" s="101">
        <v>2.5</v>
      </c>
      <c r="I65" s="150" t="s">
        <v>401</v>
      </c>
    </row>
    <row r="66" spans="1:9" ht="15.6" customHeight="1">
      <c r="A66" s="79" t="s">
        <v>412</v>
      </c>
      <c r="B66" s="96">
        <v>8</v>
      </c>
      <c r="C66" s="97" t="s">
        <v>409</v>
      </c>
      <c r="D66" s="96" t="s">
        <v>164</v>
      </c>
      <c r="E66" s="98" t="s">
        <v>413</v>
      </c>
      <c r="F66" s="98" t="s">
        <v>414</v>
      </c>
      <c r="G66" s="100">
        <v>419.9</v>
      </c>
      <c r="H66" s="101">
        <v>100</v>
      </c>
      <c r="I66" s="150" t="s">
        <v>401</v>
      </c>
    </row>
    <row r="67" spans="1:9" ht="15.6" customHeight="1">
      <c r="A67" s="79" t="s">
        <v>415</v>
      </c>
      <c r="B67" s="96">
        <v>8</v>
      </c>
      <c r="C67" s="97" t="s">
        <v>416</v>
      </c>
      <c r="D67" s="96" t="s">
        <v>164</v>
      </c>
      <c r="E67" s="98" t="s">
        <v>417</v>
      </c>
      <c r="F67" s="98" t="s">
        <v>418</v>
      </c>
      <c r="G67" s="100">
        <v>320</v>
      </c>
      <c r="H67" s="101">
        <v>100</v>
      </c>
      <c r="I67" s="150" t="s">
        <v>419</v>
      </c>
    </row>
    <row r="68" spans="1:9" ht="15.6" customHeight="1">
      <c r="A68" s="79" t="s">
        <v>420</v>
      </c>
      <c r="B68" s="96">
        <v>8</v>
      </c>
      <c r="C68" s="97" t="s">
        <v>421</v>
      </c>
      <c r="D68" s="96" t="s">
        <v>164</v>
      </c>
      <c r="E68" s="98" t="s">
        <v>422</v>
      </c>
      <c r="F68" s="98" t="s">
        <v>423</v>
      </c>
      <c r="G68" s="88">
        <v>200</v>
      </c>
      <c r="H68" s="161">
        <v>100</v>
      </c>
      <c r="I68" s="150" t="s">
        <v>424</v>
      </c>
    </row>
    <row r="69" spans="1:9" ht="15.6" customHeight="1">
      <c r="A69" s="79" t="s">
        <v>425</v>
      </c>
      <c r="B69" s="96">
        <v>8</v>
      </c>
      <c r="C69" s="97" t="s">
        <v>426</v>
      </c>
      <c r="D69" s="96" t="s">
        <v>164</v>
      </c>
      <c r="E69" s="98" t="s">
        <v>427</v>
      </c>
      <c r="F69" s="98" t="s">
        <v>428</v>
      </c>
      <c r="G69" s="100">
        <v>250</v>
      </c>
      <c r="H69" s="101">
        <v>100</v>
      </c>
      <c r="I69" s="150" t="s">
        <v>379</v>
      </c>
    </row>
    <row r="70" spans="1:9" ht="15.6" customHeight="1">
      <c r="A70" s="79" t="s">
        <v>429</v>
      </c>
      <c r="B70" s="96">
        <v>8</v>
      </c>
      <c r="C70" s="97" t="s">
        <v>430</v>
      </c>
      <c r="D70" s="96" t="s">
        <v>164</v>
      </c>
      <c r="E70" s="98" t="s">
        <v>431</v>
      </c>
      <c r="F70" s="98" t="s">
        <v>432</v>
      </c>
      <c r="G70" s="100">
        <v>36</v>
      </c>
      <c r="H70" s="101">
        <v>18</v>
      </c>
      <c r="I70" s="150" t="s">
        <v>433</v>
      </c>
    </row>
    <row r="71" spans="1:9" ht="15.6" customHeight="1">
      <c r="A71" s="79" t="s">
        <v>434</v>
      </c>
      <c r="B71" s="96">
        <v>8</v>
      </c>
      <c r="C71" s="97" t="s">
        <v>435</v>
      </c>
      <c r="D71" s="96" t="s">
        <v>164</v>
      </c>
      <c r="E71" s="98" t="s">
        <v>431</v>
      </c>
      <c r="F71" s="98" t="s">
        <v>436</v>
      </c>
      <c r="G71" s="100">
        <v>30</v>
      </c>
      <c r="H71" s="101">
        <v>15</v>
      </c>
      <c r="I71" s="150" t="s">
        <v>437</v>
      </c>
    </row>
    <row r="72" spans="1:9" ht="15.6" customHeight="1">
      <c r="A72" s="79" t="s">
        <v>438</v>
      </c>
      <c r="B72" s="96">
        <v>8</v>
      </c>
      <c r="C72" s="97" t="s">
        <v>439</v>
      </c>
      <c r="D72" s="96" t="s">
        <v>164</v>
      </c>
      <c r="E72" s="98" t="s">
        <v>431</v>
      </c>
      <c r="F72" s="98" t="s">
        <v>436</v>
      </c>
      <c r="G72" s="100">
        <v>20</v>
      </c>
      <c r="H72" s="101">
        <v>10</v>
      </c>
      <c r="I72" s="150" t="s">
        <v>437</v>
      </c>
    </row>
    <row r="73" spans="1:9" ht="15.6" customHeight="1">
      <c r="A73" s="79" t="s">
        <v>440</v>
      </c>
      <c r="B73" s="96">
        <v>8</v>
      </c>
      <c r="C73" s="97" t="s">
        <v>441</v>
      </c>
      <c r="D73" s="96" t="s">
        <v>164</v>
      </c>
      <c r="E73" s="98" t="s">
        <v>442</v>
      </c>
      <c r="F73" s="98" t="s">
        <v>443</v>
      </c>
      <c r="G73" s="100">
        <v>15</v>
      </c>
      <c r="H73" s="101">
        <v>7.5</v>
      </c>
      <c r="I73" s="150" t="s">
        <v>444</v>
      </c>
    </row>
    <row r="74" spans="1:9" ht="15.6" customHeight="1">
      <c r="A74" s="79" t="s">
        <v>445</v>
      </c>
      <c r="B74" s="96">
        <v>8</v>
      </c>
      <c r="C74" s="97" t="s">
        <v>446</v>
      </c>
      <c r="D74" s="96" t="s">
        <v>164</v>
      </c>
      <c r="E74" s="98" t="s">
        <v>447</v>
      </c>
      <c r="F74" s="98" t="s">
        <v>448</v>
      </c>
      <c r="G74" s="100">
        <v>54.31</v>
      </c>
      <c r="H74" s="101">
        <v>27.15</v>
      </c>
      <c r="I74" s="150" t="s">
        <v>449</v>
      </c>
    </row>
    <row r="75" spans="1:9" ht="15.6" customHeight="1">
      <c r="A75" s="79" t="s">
        <v>450</v>
      </c>
      <c r="B75" s="96">
        <v>8</v>
      </c>
      <c r="C75" s="97" t="s">
        <v>451</v>
      </c>
      <c r="D75" s="96" t="s">
        <v>164</v>
      </c>
      <c r="E75" s="98" t="s">
        <v>447</v>
      </c>
      <c r="F75" s="98" t="s">
        <v>452</v>
      </c>
      <c r="G75" s="100">
        <v>230</v>
      </c>
      <c r="H75" s="101">
        <v>100</v>
      </c>
      <c r="I75" s="150" t="s">
        <v>449</v>
      </c>
    </row>
    <row r="76" spans="1:9" ht="15.6" customHeight="1">
      <c r="A76" s="79" t="s">
        <v>453</v>
      </c>
      <c r="B76" s="96">
        <v>8</v>
      </c>
      <c r="C76" s="97" t="s">
        <v>454</v>
      </c>
      <c r="D76" s="96" t="s">
        <v>164</v>
      </c>
      <c r="E76" s="98" t="s">
        <v>455</v>
      </c>
      <c r="F76" s="98" t="s">
        <v>456</v>
      </c>
      <c r="G76" s="100">
        <v>750</v>
      </c>
      <c r="H76" s="101">
        <v>100</v>
      </c>
      <c r="I76" s="150" t="s">
        <v>449</v>
      </c>
    </row>
    <row r="77" spans="1:9" ht="15.6" customHeight="1">
      <c r="A77" s="79" t="s">
        <v>457</v>
      </c>
      <c r="B77" s="96">
        <v>8</v>
      </c>
      <c r="C77" s="97" t="s">
        <v>458</v>
      </c>
      <c r="D77" s="96" t="s">
        <v>164</v>
      </c>
      <c r="E77" s="98" t="s">
        <v>459</v>
      </c>
      <c r="F77" s="98" t="s">
        <v>460</v>
      </c>
      <c r="G77" s="100">
        <v>40</v>
      </c>
      <c r="H77" s="101">
        <v>20</v>
      </c>
      <c r="I77" s="150" t="s">
        <v>461</v>
      </c>
    </row>
    <row r="78" spans="1:9" ht="15.6" customHeight="1">
      <c r="A78" s="79" t="s">
        <v>462</v>
      </c>
      <c r="B78" s="96">
        <v>8</v>
      </c>
      <c r="C78" s="97" t="s">
        <v>463</v>
      </c>
      <c r="D78" s="96" t="s">
        <v>164</v>
      </c>
      <c r="E78" s="98" t="s">
        <v>464</v>
      </c>
      <c r="F78" s="98" t="s">
        <v>465</v>
      </c>
      <c r="G78" s="100">
        <v>44.39</v>
      </c>
      <c r="H78" s="101">
        <v>22.19</v>
      </c>
      <c r="I78" s="150" t="s">
        <v>466</v>
      </c>
    </row>
    <row r="79" spans="1:9" ht="15.6" customHeight="1">
      <c r="A79" s="79" t="s">
        <v>467</v>
      </c>
      <c r="B79" s="96">
        <v>8</v>
      </c>
      <c r="C79" s="97" t="s">
        <v>468</v>
      </c>
      <c r="D79" s="96" t="s">
        <v>164</v>
      </c>
      <c r="E79" s="98" t="s">
        <v>469</v>
      </c>
      <c r="F79" s="98" t="s">
        <v>470</v>
      </c>
      <c r="G79" s="88">
        <v>17.98</v>
      </c>
      <c r="H79" s="101">
        <v>8.99</v>
      </c>
      <c r="I79" s="150" t="s">
        <v>252</v>
      </c>
    </row>
    <row r="80" spans="1:9" ht="15.6" customHeight="1">
      <c r="A80" s="79" t="s">
        <v>471</v>
      </c>
      <c r="B80" s="162">
        <v>8</v>
      </c>
      <c r="C80" s="163" t="s">
        <v>472</v>
      </c>
      <c r="D80" s="162" t="s">
        <v>164</v>
      </c>
      <c r="E80" s="164" t="s">
        <v>473</v>
      </c>
      <c r="F80" s="164" t="s">
        <v>474</v>
      </c>
      <c r="G80" s="165">
        <v>20</v>
      </c>
      <c r="H80" s="165">
        <v>10</v>
      </c>
      <c r="I80" s="174" t="s">
        <v>197</v>
      </c>
    </row>
    <row r="81" spans="1:9" ht="15.6" customHeight="1">
      <c r="A81" s="79" t="s">
        <v>475</v>
      </c>
      <c r="B81" s="162">
        <v>8</v>
      </c>
      <c r="C81" s="163" t="s">
        <v>476</v>
      </c>
      <c r="D81" s="162" t="s">
        <v>164</v>
      </c>
      <c r="E81" s="164" t="s">
        <v>473</v>
      </c>
      <c r="F81" s="164" t="s">
        <v>474</v>
      </c>
      <c r="G81" s="165">
        <v>30</v>
      </c>
      <c r="H81" s="165">
        <v>15</v>
      </c>
      <c r="I81" s="174" t="s">
        <v>197</v>
      </c>
    </row>
    <row r="82" spans="1:9" ht="15.6" customHeight="1">
      <c r="A82" s="79" t="s">
        <v>477</v>
      </c>
      <c r="B82" s="162">
        <v>8</v>
      </c>
      <c r="C82" s="163" t="s">
        <v>478</v>
      </c>
      <c r="D82" s="162" t="s">
        <v>164</v>
      </c>
      <c r="E82" s="164" t="s">
        <v>473</v>
      </c>
      <c r="F82" s="164" t="s">
        <v>474</v>
      </c>
      <c r="G82" s="165">
        <v>10</v>
      </c>
      <c r="H82" s="165">
        <v>5</v>
      </c>
      <c r="I82" s="174" t="s">
        <v>197</v>
      </c>
    </row>
    <row r="83" spans="1:9" ht="15.6" customHeight="1">
      <c r="A83" s="79" t="s">
        <v>479</v>
      </c>
      <c r="B83" s="96">
        <v>8</v>
      </c>
      <c r="C83" s="97" t="s">
        <v>480</v>
      </c>
      <c r="D83" s="96" t="s">
        <v>164</v>
      </c>
      <c r="E83" s="98" t="s">
        <v>481</v>
      </c>
      <c r="F83" s="98" t="s">
        <v>482</v>
      </c>
      <c r="G83" s="100">
        <v>9.5</v>
      </c>
      <c r="H83" s="100">
        <v>4.75</v>
      </c>
      <c r="I83" s="175" t="s">
        <v>483</v>
      </c>
    </row>
    <row r="84" spans="1:9" ht="15.6" customHeight="1">
      <c r="A84" s="79" t="s">
        <v>484</v>
      </c>
      <c r="B84" s="96">
        <v>8</v>
      </c>
      <c r="C84" s="97" t="s">
        <v>485</v>
      </c>
      <c r="D84" s="96" t="s">
        <v>164</v>
      </c>
      <c r="E84" s="98" t="s">
        <v>481</v>
      </c>
      <c r="F84" s="98" t="s">
        <v>486</v>
      </c>
      <c r="G84" s="100">
        <v>270</v>
      </c>
      <c r="H84" s="100">
        <v>100</v>
      </c>
      <c r="I84" s="175" t="s">
        <v>487</v>
      </c>
    </row>
    <row r="85" spans="1:9" ht="15.6" customHeight="1">
      <c r="A85" s="79" t="s">
        <v>488</v>
      </c>
      <c r="B85" s="96">
        <v>8</v>
      </c>
      <c r="C85" s="97" t="s">
        <v>489</v>
      </c>
      <c r="D85" s="96" t="s">
        <v>164</v>
      </c>
      <c r="E85" s="98" t="s">
        <v>481</v>
      </c>
      <c r="F85" s="98" t="s">
        <v>490</v>
      </c>
      <c r="G85" s="100">
        <v>19.899999999999999</v>
      </c>
      <c r="H85" s="100">
        <v>9.9499999999999993</v>
      </c>
      <c r="I85" s="175" t="s">
        <v>483</v>
      </c>
    </row>
    <row r="86" spans="1:9" ht="15.6" customHeight="1">
      <c r="A86" s="79" t="s">
        <v>491</v>
      </c>
      <c r="B86" s="96">
        <v>8</v>
      </c>
      <c r="C86" s="97" t="s">
        <v>492</v>
      </c>
      <c r="D86" s="96" t="s">
        <v>164</v>
      </c>
      <c r="E86" s="98" t="s">
        <v>493</v>
      </c>
      <c r="F86" s="98" t="s">
        <v>494</v>
      </c>
      <c r="G86" s="100">
        <v>30</v>
      </c>
      <c r="H86" s="100">
        <v>15</v>
      </c>
      <c r="I86" s="175" t="s">
        <v>495</v>
      </c>
    </row>
    <row r="87" spans="1:9" ht="15.6" customHeight="1">
      <c r="A87" s="79" t="s">
        <v>496</v>
      </c>
      <c r="B87" s="166">
        <v>8</v>
      </c>
      <c r="C87" s="104" t="s">
        <v>497</v>
      </c>
      <c r="D87" s="166" t="s">
        <v>164</v>
      </c>
      <c r="E87" s="167" t="s">
        <v>498</v>
      </c>
      <c r="F87" s="167" t="s">
        <v>499</v>
      </c>
      <c r="G87" s="102">
        <v>30</v>
      </c>
      <c r="H87" s="102">
        <v>15</v>
      </c>
      <c r="I87" s="176" t="s">
        <v>483</v>
      </c>
    </row>
    <row r="88" spans="1:9" ht="15.6" customHeight="1">
      <c r="A88" s="79" t="s">
        <v>500</v>
      </c>
      <c r="B88" s="169">
        <v>8</v>
      </c>
      <c r="C88" s="170" t="s">
        <v>416</v>
      </c>
      <c r="D88" s="171" t="s">
        <v>164</v>
      </c>
      <c r="E88" s="172" t="s">
        <v>417</v>
      </c>
      <c r="F88" s="172" t="s">
        <v>418</v>
      </c>
      <c r="G88" s="173">
        <v>320</v>
      </c>
      <c r="H88" s="173">
        <v>100</v>
      </c>
      <c r="I88" s="150" t="s">
        <v>501</v>
      </c>
    </row>
    <row r="138" spans="8:8" ht="15.6" customHeight="1">
      <c r="H138" s="381"/>
    </row>
    <row r="139" spans="8:8" ht="15.6" customHeight="1">
      <c r="H139" s="381"/>
    </row>
    <row r="140" spans="8:8" ht="15.6" customHeight="1">
      <c r="H140" s="381"/>
    </row>
    <row r="391" spans="8:8" ht="15.6" customHeight="1">
      <c r="H391" s="381"/>
    </row>
    <row r="392" spans="8:8" ht="15.6" customHeight="1">
      <c r="H392" s="381"/>
    </row>
    <row r="394" spans="8:8" ht="15.6" customHeight="1">
      <c r="H394" s="381"/>
    </row>
    <row r="395" spans="8:8" ht="15.6" customHeight="1">
      <c r="H395" s="381"/>
    </row>
    <row r="536" spans="8:8" ht="15.6" customHeight="1">
      <c r="H536" s="381"/>
    </row>
    <row r="537" spans="8:8" ht="15.6" customHeight="1">
      <c r="H537" s="381"/>
    </row>
    <row r="540" spans="8:8" ht="15.6" customHeight="1">
      <c r="H540" s="381"/>
    </row>
    <row r="541" spans="8:8" ht="15.6" customHeight="1">
      <c r="H541" s="381"/>
    </row>
    <row r="542" spans="8:8" ht="15.6" customHeight="1">
      <c r="H542" s="381"/>
    </row>
    <row r="543" spans="8:8" ht="15.6" customHeight="1">
      <c r="H543" s="381"/>
    </row>
    <row r="544" spans="8:8" ht="15.6" customHeight="1">
      <c r="H544" s="381"/>
    </row>
    <row r="545" spans="8:8" ht="15.6" customHeight="1">
      <c r="H545" s="381"/>
    </row>
    <row r="567" spans="8:8" ht="15.6" customHeight="1">
      <c r="H567" s="381"/>
    </row>
    <row r="568" spans="8:8" ht="15.6" customHeight="1">
      <c r="H568" s="381"/>
    </row>
    <row r="569" spans="8:8" ht="15.6" customHeight="1">
      <c r="H569" s="381"/>
    </row>
    <row r="570" spans="8:8" ht="15.6" customHeight="1">
      <c r="H570" s="381"/>
    </row>
    <row r="571" spans="8:8" ht="15.6" customHeight="1">
      <c r="H571" s="381"/>
    </row>
    <row r="572" spans="8:8" ht="15.6" customHeight="1">
      <c r="H572" s="381"/>
    </row>
    <row r="573" spans="8:8" ht="15.6" customHeight="1">
      <c r="H573" s="381"/>
    </row>
    <row r="574" spans="8:8" ht="15.6" customHeight="1">
      <c r="H574" s="381"/>
    </row>
    <row r="575" spans="8:8" ht="15.6" customHeight="1">
      <c r="H575" s="381"/>
    </row>
    <row r="576" spans="8:8" ht="15.6" customHeight="1">
      <c r="H576" s="381"/>
    </row>
    <row r="577" spans="8:8" ht="15.6" customHeight="1">
      <c r="H577" s="381"/>
    </row>
    <row r="579" spans="8:8" ht="15.6" customHeight="1">
      <c r="H579" s="381"/>
    </row>
    <row r="580" spans="8:8" ht="15.6" customHeight="1">
      <c r="H580" s="381"/>
    </row>
    <row r="581" spans="8:8" ht="15.6" customHeight="1">
      <c r="H581" s="381"/>
    </row>
    <row r="582" spans="8:8" ht="15.6" customHeight="1">
      <c r="H582" s="381"/>
    </row>
  </sheetData>
  <mergeCells count="30">
    <mergeCell ref="A1:I1"/>
    <mergeCell ref="C11:C12"/>
    <mergeCell ref="C16:C18"/>
    <mergeCell ref="C20:C23"/>
    <mergeCell ref="E11:E12"/>
    <mergeCell ref="E16:E18"/>
    <mergeCell ref="E20:E23"/>
    <mergeCell ref="F11:F12"/>
    <mergeCell ref="F16:F18"/>
    <mergeCell ref="F20:F23"/>
    <mergeCell ref="G11:G12"/>
    <mergeCell ref="G16:G18"/>
    <mergeCell ref="G20:G23"/>
    <mergeCell ref="H11:H12"/>
    <mergeCell ref="H16:H18"/>
    <mergeCell ref="H20:H23"/>
    <mergeCell ref="H579:H580"/>
    <mergeCell ref="H581:H582"/>
    <mergeCell ref="I11:I12"/>
    <mergeCell ref="I20:I23"/>
    <mergeCell ref="H540:H543"/>
    <mergeCell ref="H544:H545"/>
    <mergeCell ref="H567:H568"/>
    <mergeCell ref="H569:H573"/>
    <mergeCell ref="H574:H577"/>
    <mergeCell ref="H60:H61"/>
    <mergeCell ref="H138:H140"/>
    <mergeCell ref="H391:H392"/>
    <mergeCell ref="H394:H395"/>
    <mergeCell ref="H536:H537"/>
  </mergeCells>
  <phoneticPr fontId="3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7"/>
  <sheetViews>
    <sheetView view="pageBreakPreview" topLeftCell="A82" zoomScaleNormal="100" workbookViewId="0">
      <selection activeCell="K96" sqref="K96"/>
    </sheetView>
  </sheetViews>
  <sheetFormatPr defaultColWidth="8.625" defaultRowHeight="15.6" customHeight="1"/>
  <cols>
    <col min="1" max="1" width="5.875" style="71" customWidth="1"/>
    <col min="2" max="2" width="11.75" style="6" customWidth="1"/>
    <col min="3" max="3" width="8.625" style="6"/>
    <col min="4" max="4" width="7.875" style="6" customWidth="1"/>
    <col min="5" max="5" width="19.625" style="72" customWidth="1"/>
    <col min="6" max="6" width="29.125" style="6" customWidth="1"/>
    <col min="7" max="7" width="9.5" style="6" customWidth="1"/>
    <col min="8" max="8" width="8.625" style="6"/>
    <col min="9" max="9" width="48.375" style="6" customWidth="1"/>
    <col min="10" max="16384" width="8.625" style="6"/>
  </cols>
  <sheetData>
    <row r="1" spans="1:9" ht="26.1" customHeight="1">
      <c r="A1" s="390" t="s">
        <v>502</v>
      </c>
      <c r="B1" s="390"/>
      <c r="C1" s="390"/>
      <c r="D1" s="390"/>
      <c r="E1" s="390"/>
      <c r="F1" s="390"/>
      <c r="G1" s="390"/>
      <c r="H1" s="390"/>
      <c r="I1" s="390"/>
    </row>
    <row r="2" spans="1:9" ht="9.6" customHeight="1">
      <c r="A2" s="73"/>
      <c r="B2" s="74"/>
      <c r="C2" s="74"/>
      <c r="D2" s="74"/>
      <c r="E2" s="75"/>
      <c r="F2" s="76"/>
      <c r="G2" s="77"/>
      <c r="H2" s="78"/>
      <c r="I2" s="78" t="s">
        <v>184</v>
      </c>
    </row>
    <row r="3" spans="1:9" ht="25.5" customHeight="1">
      <c r="A3" s="79" t="s">
        <v>185</v>
      </c>
      <c r="B3" s="80" t="s">
        <v>123</v>
      </c>
      <c r="C3" s="79" t="s">
        <v>124</v>
      </c>
      <c r="D3" s="80" t="s">
        <v>125</v>
      </c>
      <c r="E3" s="81" t="s">
        <v>186</v>
      </c>
      <c r="F3" s="81" t="s">
        <v>127</v>
      </c>
      <c r="G3" s="82" t="s">
        <v>129</v>
      </c>
      <c r="H3" s="83" t="s">
        <v>187</v>
      </c>
      <c r="I3" s="149" t="s">
        <v>188</v>
      </c>
    </row>
    <row r="4" spans="1:9" ht="15.6" customHeight="1">
      <c r="A4" s="79" t="s">
        <v>189</v>
      </c>
      <c r="B4" s="81">
        <v>1</v>
      </c>
      <c r="C4" s="84" t="s">
        <v>190</v>
      </c>
      <c r="D4" s="85" t="s">
        <v>19</v>
      </c>
      <c r="E4" s="86" t="s">
        <v>191</v>
      </c>
      <c r="F4" s="87" t="s">
        <v>192</v>
      </c>
      <c r="G4" s="88">
        <v>144.54</v>
      </c>
      <c r="H4" s="89">
        <f>G4*0.5</f>
        <v>72.27</v>
      </c>
      <c r="I4" s="150" t="s">
        <v>503</v>
      </c>
    </row>
    <row r="5" spans="1:9" ht="15.6" customHeight="1">
      <c r="A5" s="79" t="s">
        <v>194</v>
      </c>
      <c r="B5" s="90">
        <v>1</v>
      </c>
      <c r="C5" s="91" t="s">
        <v>195</v>
      </c>
      <c r="D5" s="90" t="s">
        <v>19</v>
      </c>
      <c r="E5" s="92" t="s">
        <v>143</v>
      </c>
      <c r="F5" s="93" t="s">
        <v>196</v>
      </c>
      <c r="G5" s="94">
        <v>399.99</v>
      </c>
      <c r="H5" s="95">
        <v>100</v>
      </c>
      <c r="I5" s="151" t="s">
        <v>197</v>
      </c>
    </row>
    <row r="6" spans="1:9" ht="15.6" customHeight="1">
      <c r="A6" s="79" t="s">
        <v>198</v>
      </c>
      <c r="B6" s="96">
        <v>2</v>
      </c>
      <c r="C6" s="97" t="s">
        <v>504</v>
      </c>
      <c r="D6" s="96" t="s">
        <v>200</v>
      </c>
      <c r="E6" s="98" t="s">
        <v>201</v>
      </c>
      <c r="F6" s="99" t="s">
        <v>505</v>
      </c>
      <c r="G6" s="100">
        <v>60</v>
      </c>
      <c r="H6" s="101">
        <v>30</v>
      </c>
      <c r="I6" s="150" t="s">
        <v>506</v>
      </c>
    </row>
    <row r="7" spans="1:9" ht="15.6" customHeight="1">
      <c r="A7" s="79" t="s">
        <v>204</v>
      </c>
      <c r="B7" s="96">
        <v>2</v>
      </c>
      <c r="C7" s="97" t="s">
        <v>507</v>
      </c>
      <c r="D7" s="96" t="s">
        <v>200</v>
      </c>
      <c r="E7" s="98" t="s">
        <v>201</v>
      </c>
      <c r="F7" s="99" t="s">
        <v>508</v>
      </c>
      <c r="G7" s="100">
        <v>15.04</v>
      </c>
      <c r="H7" s="101">
        <v>7.52</v>
      </c>
      <c r="I7" s="150" t="s">
        <v>506</v>
      </c>
    </row>
    <row r="8" spans="1:9" ht="15.6" customHeight="1">
      <c r="A8" s="79" t="s">
        <v>209</v>
      </c>
      <c r="B8" s="96">
        <v>2</v>
      </c>
      <c r="C8" s="97" t="s">
        <v>509</v>
      </c>
      <c r="D8" s="96" t="s">
        <v>200</v>
      </c>
      <c r="E8" s="98" t="s">
        <v>201</v>
      </c>
      <c r="F8" s="99" t="s">
        <v>510</v>
      </c>
      <c r="G8" s="100">
        <v>16.2</v>
      </c>
      <c r="H8" s="101">
        <v>8.1</v>
      </c>
      <c r="I8" s="150" t="s">
        <v>506</v>
      </c>
    </row>
    <row r="9" spans="1:9" ht="15.6" customHeight="1">
      <c r="A9" s="79" t="s">
        <v>214</v>
      </c>
      <c r="B9" s="96">
        <v>2</v>
      </c>
      <c r="C9" s="97" t="s">
        <v>511</v>
      </c>
      <c r="D9" s="96" t="s">
        <v>200</v>
      </c>
      <c r="E9" s="98" t="s">
        <v>201</v>
      </c>
      <c r="F9" s="99" t="s">
        <v>512</v>
      </c>
      <c r="G9" s="100">
        <v>15</v>
      </c>
      <c r="H9" s="101">
        <v>7.5</v>
      </c>
      <c r="I9" s="150" t="s">
        <v>506</v>
      </c>
    </row>
    <row r="10" spans="1:9" ht="15.6" customHeight="1">
      <c r="A10" s="79" t="s">
        <v>218</v>
      </c>
      <c r="B10" s="96">
        <v>2</v>
      </c>
      <c r="C10" s="97" t="s">
        <v>513</v>
      </c>
      <c r="D10" s="96" t="s">
        <v>200</v>
      </c>
      <c r="E10" s="98" t="s">
        <v>201</v>
      </c>
      <c r="F10" s="99" t="s">
        <v>514</v>
      </c>
      <c r="G10" s="100">
        <v>18.07</v>
      </c>
      <c r="H10" s="101">
        <v>9.0350000000000001</v>
      </c>
      <c r="I10" s="150" t="s">
        <v>506</v>
      </c>
    </row>
    <row r="11" spans="1:9" ht="15.6" customHeight="1">
      <c r="A11" s="79" t="s">
        <v>223</v>
      </c>
      <c r="B11" s="96">
        <v>2</v>
      </c>
      <c r="C11" s="97" t="s">
        <v>515</v>
      </c>
      <c r="D11" s="96" t="s">
        <v>200</v>
      </c>
      <c r="E11" s="98" t="s">
        <v>201</v>
      </c>
      <c r="F11" s="99" t="s">
        <v>516</v>
      </c>
      <c r="G11" s="100">
        <v>20</v>
      </c>
      <c r="H11" s="101">
        <v>10</v>
      </c>
      <c r="I11" s="150" t="s">
        <v>506</v>
      </c>
    </row>
    <row r="12" spans="1:9" ht="15.6" customHeight="1">
      <c r="A12" s="79" t="s">
        <v>227</v>
      </c>
      <c r="B12" s="96">
        <v>2</v>
      </c>
      <c r="C12" s="97" t="s">
        <v>199</v>
      </c>
      <c r="D12" s="96" t="s">
        <v>200</v>
      </c>
      <c r="E12" s="98" t="s">
        <v>201</v>
      </c>
      <c r="F12" s="99" t="s">
        <v>202</v>
      </c>
      <c r="G12" s="100">
        <v>15</v>
      </c>
      <c r="H12" s="101">
        <v>9</v>
      </c>
      <c r="I12" s="150" t="s">
        <v>517</v>
      </c>
    </row>
    <row r="13" spans="1:9" ht="15.6" customHeight="1">
      <c r="A13" s="79" t="s">
        <v>230</v>
      </c>
      <c r="B13" s="96">
        <v>2</v>
      </c>
      <c r="C13" s="97" t="s">
        <v>518</v>
      </c>
      <c r="D13" s="96" t="s">
        <v>200</v>
      </c>
      <c r="E13" s="98" t="s">
        <v>201</v>
      </c>
      <c r="F13" s="99" t="s">
        <v>519</v>
      </c>
      <c r="G13" s="100">
        <v>15</v>
      </c>
      <c r="H13" s="101">
        <v>9</v>
      </c>
      <c r="I13" s="150" t="s">
        <v>506</v>
      </c>
    </row>
    <row r="14" spans="1:9" ht="15.6" customHeight="1">
      <c r="A14" s="79" t="s">
        <v>234</v>
      </c>
      <c r="B14" s="96">
        <v>2</v>
      </c>
      <c r="C14" s="97" t="s">
        <v>520</v>
      </c>
      <c r="D14" s="96" t="s">
        <v>200</v>
      </c>
      <c r="E14" s="98" t="s">
        <v>521</v>
      </c>
      <c r="F14" s="99" t="s">
        <v>522</v>
      </c>
      <c r="G14" s="102">
        <v>474.95</v>
      </c>
      <c r="H14" s="103">
        <v>100</v>
      </c>
      <c r="I14" s="150" t="s">
        <v>506</v>
      </c>
    </row>
    <row r="15" spans="1:9" ht="15.6" customHeight="1">
      <c r="A15" s="79" t="s">
        <v>237</v>
      </c>
      <c r="B15" s="96">
        <v>2</v>
      </c>
      <c r="C15" s="104" t="s">
        <v>523</v>
      </c>
      <c r="D15" s="96" t="s">
        <v>200</v>
      </c>
      <c r="E15" s="98" t="s">
        <v>521</v>
      </c>
      <c r="F15" s="99" t="s">
        <v>524</v>
      </c>
      <c r="G15" s="102">
        <v>209.281668</v>
      </c>
      <c r="H15" s="103">
        <v>100</v>
      </c>
      <c r="I15" s="150" t="s">
        <v>506</v>
      </c>
    </row>
    <row r="16" spans="1:9" ht="15.6" customHeight="1">
      <c r="A16" s="79" t="s">
        <v>241</v>
      </c>
      <c r="B16" s="96">
        <v>2</v>
      </c>
      <c r="C16" s="97" t="s">
        <v>525</v>
      </c>
      <c r="D16" s="96" t="s">
        <v>200</v>
      </c>
      <c r="E16" s="98" t="s">
        <v>521</v>
      </c>
      <c r="F16" s="99" t="s">
        <v>526</v>
      </c>
      <c r="G16" s="100">
        <v>67</v>
      </c>
      <c r="H16" s="101">
        <v>33.5</v>
      </c>
      <c r="I16" s="150" t="s">
        <v>506</v>
      </c>
    </row>
    <row r="17" spans="1:9" ht="15.6" customHeight="1">
      <c r="A17" s="79" t="s">
        <v>245</v>
      </c>
      <c r="B17" s="96">
        <v>2</v>
      </c>
      <c r="C17" s="97" t="s">
        <v>527</v>
      </c>
      <c r="D17" s="96" t="s">
        <v>200</v>
      </c>
      <c r="E17" s="98" t="s">
        <v>521</v>
      </c>
      <c r="F17" s="99" t="s">
        <v>528</v>
      </c>
      <c r="G17" s="100">
        <v>75</v>
      </c>
      <c r="H17" s="101">
        <v>37.5</v>
      </c>
      <c r="I17" s="150" t="s">
        <v>506</v>
      </c>
    </row>
    <row r="18" spans="1:9" ht="15.6" customHeight="1">
      <c r="A18" s="79" t="s">
        <v>249</v>
      </c>
      <c r="B18" s="96">
        <v>2</v>
      </c>
      <c r="C18" s="104" t="s">
        <v>205</v>
      </c>
      <c r="D18" s="96" t="s">
        <v>200</v>
      </c>
      <c r="E18" s="98" t="s">
        <v>206</v>
      </c>
      <c r="F18" s="99" t="s">
        <v>207</v>
      </c>
      <c r="G18" s="102">
        <v>60</v>
      </c>
      <c r="H18" s="103">
        <v>30</v>
      </c>
      <c r="I18" s="150" t="s">
        <v>529</v>
      </c>
    </row>
    <row r="19" spans="1:9" ht="15.6" customHeight="1">
      <c r="A19" s="79" t="s">
        <v>253</v>
      </c>
      <c r="B19" s="96">
        <v>2</v>
      </c>
      <c r="C19" s="97" t="s">
        <v>210</v>
      </c>
      <c r="D19" s="96" t="s">
        <v>200</v>
      </c>
      <c r="E19" s="98" t="s">
        <v>211</v>
      </c>
      <c r="F19" s="98" t="s">
        <v>212</v>
      </c>
      <c r="G19" s="100">
        <v>8.42</v>
      </c>
      <c r="H19" s="101">
        <v>4.21</v>
      </c>
      <c r="I19" s="150" t="s">
        <v>530</v>
      </c>
    </row>
    <row r="20" spans="1:9" ht="15.6" customHeight="1">
      <c r="A20" s="79" t="s">
        <v>256</v>
      </c>
      <c r="B20" s="105">
        <v>3</v>
      </c>
      <c r="C20" s="106" t="s">
        <v>215</v>
      </c>
      <c r="D20" s="105" t="s">
        <v>23</v>
      </c>
      <c r="E20" s="107" t="s">
        <v>216</v>
      </c>
      <c r="F20" s="107" t="s">
        <v>217</v>
      </c>
      <c r="G20" s="108">
        <v>304.3</v>
      </c>
      <c r="H20" s="109">
        <v>100</v>
      </c>
      <c r="I20" s="152" t="s">
        <v>197</v>
      </c>
    </row>
    <row r="21" spans="1:9" ht="15.6" customHeight="1">
      <c r="A21" s="79" t="s">
        <v>260</v>
      </c>
      <c r="B21" s="110">
        <v>6</v>
      </c>
      <c r="C21" s="111" t="s">
        <v>219</v>
      </c>
      <c r="D21" s="110" t="s">
        <v>26</v>
      </c>
      <c r="E21" s="112" t="s">
        <v>220</v>
      </c>
      <c r="F21" s="113" t="s">
        <v>221</v>
      </c>
      <c r="G21" s="114">
        <v>21.428571999999999</v>
      </c>
      <c r="H21" s="115">
        <v>10.714286</v>
      </c>
      <c r="I21" s="153" t="s">
        <v>531</v>
      </c>
    </row>
    <row r="22" spans="1:9" ht="15.6" customHeight="1">
      <c r="A22" s="79" t="s">
        <v>264</v>
      </c>
      <c r="B22" s="96">
        <v>6</v>
      </c>
      <c r="C22" s="391" t="s">
        <v>224</v>
      </c>
      <c r="D22" s="96" t="s">
        <v>26</v>
      </c>
      <c r="E22" s="392" t="s">
        <v>159</v>
      </c>
      <c r="F22" s="393" t="s">
        <v>225</v>
      </c>
      <c r="G22" s="394">
        <v>42</v>
      </c>
      <c r="H22" s="395">
        <v>21</v>
      </c>
      <c r="I22" s="383" t="s">
        <v>532</v>
      </c>
    </row>
    <row r="23" spans="1:9" ht="15.6" customHeight="1">
      <c r="A23" s="79" t="s">
        <v>267</v>
      </c>
      <c r="B23" s="96">
        <v>6</v>
      </c>
      <c r="C23" s="391" t="s">
        <v>228</v>
      </c>
      <c r="D23" s="96" t="s">
        <v>26</v>
      </c>
      <c r="E23" s="392" t="s">
        <v>159</v>
      </c>
      <c r="F23" s="393" t="s">
        <v>229</v>
      </c>
      <c r="G23" s="394">
        <v>71.078587999999996</v>
      </c>
      <c r="H23" s="395">
        <v>35.539293999999998</v>
      </c>
      <c r="I23" s="384"/>
    </row>
    <row r="24" spans="1:9" ht="15.6" customHeight="1">
      <c r="A24" s="79" t="s">
        <v>271</v>
      </c>
      <c r="B24" s="96">
        <v>6</v>
      </c>
      <c r="C24" s="97" t="s">
        <v>231</v>
      </c>
      <c r="D24" s="96" t="s">
        <v>26</v>
      </c>
      <c r="E24" s="98" t="s">
        <v>159</v>
      </c>
      <c r="F24" s="99" t="s">
        <v>232</v>
      </c>
      <c r="G24" s="100">
        <v>60.017673000000002</v>
      </c>
      <c r="H24" s="101">
        <v>30.008836500000001</v>
      </c>
      <c r="I24" s="150" t="s">
        <v>533</v>
      </c>
    </row>
    <row r="25" spans="1:9" ht="15.6" customHeight="1">
      <c r="A25" s="79" t="s">
        <v>273</v>
      </c>
      <c r="B25" s="96">
        <v>6</v>
      </c>
      <c r="C25" s="97" t="s">
        <v>235</v>
      </c>
      <c r="D25" s="96" t="s">
        <v>26</v>
      </c>
      <c r="E25" s="98" t="s">
        <v>159</v>
      </c>
      <c r="F25" s="99" t="s">
        <v>236</v>
      </c>
      <c r="G25" s="100">
        <v>17.898993000000001</v>
      </c>
      <c r="H25" s="101">
        <v>8.9494965000000004</v>
      </c>
      <c r="I25" s="150" t="s">
        <v>533</v>
      </c>
    </row>
    <row r="26" spans="1:9" ht="15.6" customHeight="1">
      <c r="A26" s="79" t="s">
        <v>275</v>
      </c>
      <c r="B26" s="96">
        <v>6</v>
      </c>
      <c r="C26" s="97" t="s">
        <v>238</v>
      </c>
      <c r="D26" s="96" t="s">
        <v>26</v>
      </c>
      <c r="E26" s="98" t="s">
        <v>159</v>
      </c>
      <c r="F26" s="99" t="s">
        <v>239</v>
      </c>
      <c r="G26" s="100">
        <v>26.912503999999998</v>
      </c>
      <c r="H26" s="101">
        <v>13.456251999999999</v>
      </c>
      <c r="I26" s="150" t="s">
        <v>534</v>
      </c>
    </row>
    <row r="27" spans="1:9" ht="15.6" customHeight="1">
      <c r="A27" s="79" t="s">
        <v>280</v>
      </c>
      <c r="B27" s="96">
        <v>6</v>
      </c>
      <c r="C27" s="391" t="s">
        <v>242</v>
      </c>
      <c r="D27" s="96" t="s">
        <v>26</v>
      </c>
      <c r="E27" s="392" t="s">
        <v>159</v>
      </c>
      <c r="F27" s="393" t="s">
        <v>243</v>
      </c>
      <c r="G27" s="394">
        <v>100</v>
      </c>
      <c r="H27" s="395">
        <v>50</v>
      </c>
      <c r="I27" s="150" t="s">
        <v>535</v>
      </c>
    </row>
    <row r="28" spans="1:9" ht="15.6" customHeight="1">
      <c r="A28" s="79" t="s">
        <v>285</v>
      </c>
      <c r="B28" s="96">
        <v>6</v>
      </c>
      <c r="C28" s="391" t="s">
        <v>246</v>
      </c>
      <c r="D28" s="96" t="s">
        <v>26</v>
      </c>
      <c r="E28" s="392" t="s">
        <v>159</v>
      </c>
      <c r="F28" s="393" t="s">
        <v>247</v>
      </c>
      <c r="G28" s="394">
        <v>11.345629000000001</v>
      </c>
      <c r="H28" s="395">
        <v>5.6728145000000003</v>
      </c>
      <c r="I28" s="150" t="s">
        <v>536</v>
      </c>
    </row>
    <row r="29" spans="1:9" ht="15.6" customHeight="1">
      <c r="A29" s="79" t="s">
        <v>289</v>
      </c>
      <c r="B29" s="96">
        <v>6</v>
      </c>
      <c r="C29" s="391" t="s">
        <v>250</v>
      </c>
      <c r="D29" s="96" t="s">
        <v>26</v>
      </c>
      <c r="E29" s="392" t="s">
        <v>159</v>
      </c>
      <c r="F29" s="393" t="s">
        <v>251</v>
      </c>
      <c r="G29" s="394">
        <v>100</v>
      </c>
      <c r="H29" s="395">
        <v>50</v>
      </c>
      <c r="I29" s="150" t="s">
        <v>537</v>
      </c>
    </row>
    <row r="30" spans="1:9" ht="15.6" customHeight="1">
      <c r="A30" s="79" t="s">
        <v>292</v>
      </c>
      <c r="B30" s="116">
        <v>6</v>
      </c>
      <c r="C30" s="117" t="s">
        <v>254</v>
      </c>
      <c r="D30" s="116" t="s">
        <v>26</v>
      </c>
      <c r="E30" s="118" t="s">
        <v>147</v>
      </c>
      <c r="F30" s="119" t="s">
        <v>255</v>
      </c>
      <c r="G30" s="120">
        <v>223</v>
      </c>
      <c r="H30" s="121">
        <v>100</v>
      </c>
      <c r="I30" s="154" t="s">
        <v>197</v>
      </c>
    </row>
    <row r="31" spans="1:9" ht="15.6" customHeight="1">
      <c r="A31" s="79" t="s">
        <v>297</v>
      </c>
      <c r="B31" s="96">
        <v>6</v>
      </c>
      <c r="C31" s="391" t="s">
        <v>257</v>
      </c>
      <c r="D31" s="96" t="s">
        <v>26</v>
      </c>
      <c r="E31" s="392" t="s">
        <v>147</v>
      </c>
      <c r="F31" s="393" t="s">
        <v>258</v>
      </c>
      <c r="G31" s="394">
        <v>60</v>
      </c>
      <c r="H31" s="395">
        <v>30</v>
      </c>
      <c r="I31" s="385" t="s">
        <v>538</v>
      </c>
    </row>
    <row r="32" spans="1:9" ht="15.6" customHeight="1">
      <c r="A32" s="79" t="s">
        <v>300</v>
      </c>
      <c r="B32" s="96">
        <v>6</v>
      </c>
      <c r="C32" s="391" t="s">
        <v>261</v>
      </c>
      <c r="D32" s="96" t="s">
        <v>26</v>
      </c>
      <c r="E32" s="392" t="s">
        <v>262</v>
      </c>
      <c r="F32" s="393" t="s">
        <v>263</v>
      </c>
      <c r="G32" s="394">
        <v>83.94</v>
      </c>
      <c r="H32" s="395">
        <v>41.97</v>
      </c>
      <c r="I32" s="386"/>
    </row>
    <row r="33" spans="1:9" ht="15.6" customHeight="1">
      <c r="A33" s="79" t="s">
        <v>303</v>
      </c>
      <c r="B33" s="96">
        <v>6</v>
      </c>
      <c r="C33" s="391" t="s">
        <v>265</v>
      </c>
      <c r="D33" s="96" t="s">
        <v>26</v>
      </c>
      <c r="E33" s="392" t="s">
        <v>262</v>
      </c>
      <c r="F33" s="393" t="s">
        <v>266</v>
      </c>
      <c r="G33" s="394">
        <v>18.182797999999998</v>
      </c>
      <c r="H33" s="395">
        <v>0.09</v>
      </c>
      <c r="I33" s="386"/>
    </row>
    <row r="34" spans="1:9" ht="15.6" customHeight="1">
      <c r="A34" s="79" t="s">
        <v>306</v>
      </c>
      <c r="B34" s="96">
        <v>6</v>
      </c>
      <c r="C34" s="391" t="s">
        <v>268</v>
      </c>
      <c r="D34" s="96" t="s">
        <v>26</v>
      </c>
      <c r="E34" s="392" t="s">
        <v>269</v>
      </c>
      <c r="F34" s="393" t="s">
        <v>270</v>
      </c>
      <c r="G34" s="394">
        <v>293</v>
      </c>
      <c r="H34" s="395">
        <v>100</v>
      </c>
      <c r="I34" s="387"/>
    </row>
    <row r="35" spans="1:9" ht="15.6" customHeight="1">
      <c r="A35" s="79" t="s">
        <v>309</v>
      </c>
      <c r="B35" s="122">
        <v>6</v>
      </c>
      <c r="C35" s="123" t="s">
        <v>265</v>
      </c>
      <c r="D35" s="122" t="s">
        <v>26</v>
      </c>
      <c r="E35" s="124" t="s">
        <v>262</v>
      </c>
      <c r="F35" s="125" t="s">
        <v>266</v>
      </c>
      <c r="G35" s="126">
        <v>18.182797999999998</v>
      </c>
      <c r="H35" s="127">
        <v>0.09</v>
      </c>
      <c r="I35" s="155" t="s">
        <v>539</v>
      </c>
    </row>
    <row r="36" spans="1:9" ht="60">
      <c r="A36" s="79" t="s">
        <v>312</v>
      </c>
      <c r="B36" s="128">
        <v>6</v>
      </c>
      <c r="C36" s="129" t="s">
        <v>268</v>
      </c>
      <c r="D36" s="128" t="s">
        <v>26</v>
      </c>
      <c r="E36" s="130" t="s">
        <v>269</v>
      </c>
      <c r="F36" s="131" t="s">
        <v>270</v>
      </c>
      <c r="G36" s="132">
        <v>293</v>
      </c>
      <c r="H36" s="133">
        <v>100</v>
      </c>
      <c r="I36" s="156" t="s">
        <v>274</v>
      </c>
    </row>
    <row r="37" spans="1:9" ht="15.6" customHeight="1">
      <c r="A37" s="79" t="s">
        <v>315</v>
      </c>
      <c r="B37" s="96">
        <v>6</v>
      </c>
      <c r="C37" s="97" t="s">
        <v>276</v>
      </c>
      <c r="D37" s="96" t="s">
        <v>26</v>
      </c>
      <c r="E37" s="98" t="s">
        <v>277</v>
      </c>
      <c r="F37" s="99" t="s">
        <v>278</v>
      </c>
      <c r="G37" s="100">
        <v>85</v>
      </c>
      <c r="H37" s="101">
        <v>42.5</v>
      </c>
      <c r="I37" s="150" t="s">
        <v>537</v>
      </c>
    </row>
    <row r="38" spans="1:9" ht="15.6" customHeight="1">
      <c r="A38" s="79" t="s">
        <v>318</v>
      </c>
      <c r="B38" s="96">
        <v>6</v>
      </c>
      <c r="C38" s="97" t="s">
        <v>281</v>
      </c>
      <c r="D38" s="96" t="s">
        <v>26</v>
      </c>
      <c r="E38" s="98" t="s">
        <v>282</v>
      </c>
      <c r="F38" s="99" t="s">
        <v>283</v>
      </c>
      <c r="G38" s="100">
        <v>260</v>
      </c>
      <c r="H38" s="101">
        <v>100</v>
      </c>
      <c r="I38" s="157" t="s">
        <v>540</v>
      </c>
    </row>
    <row r="39" spans="1:9" ht="15.6" customHeight="1">
      <c r="A39" s="79" t="s">
        <v>321</v>
      </c>
      <c r="B39" s="134">
        <v>6</v>
      </c>
      <c r="C39" s="135" t="s">
        <v>286</v>
      </c>
      <c r="D39" s="134" t="s">
        <v>26</v>
      </c>
      <c r="E39" s="136" t="s">
        <v>282</v>
      </c>
      <c r="F39" s="137" t="s">
        <v>287</v>
      </c>
      <c r="G39" s="138">
        <v>107.24</v>
      </c>
      <c r="H39" s="139">
        <v>53.62</v>
      </c>
      <c r="I39" s="158" t="s">
        <v>288</v>
      </c>
    </row>
    <row r="40" spans="1:9" ht="15.6" customHeight="1">
      <c r="A40" s="79" t="s">
        <v>324</v>
      </c>
      <c r="B40" s="134">
        <v>6</v>
      </c>
      <c r="C40" s="135" t="s">
        <v>290</v>
      </c>
      <c r="D40" s="134" t="s">
        <v>26</v>
      </c>
      <c r="E40" s="136" t="s">
        <v>282</v>
      </c>
      <c r="F40" s="137" t="s">
        <v>291</v>
      </c>
      <c r="G40" s="138">
        <v>44.9</v>
      </c>
      <c r="H40" s="139">
        <v>22.45</v>
      </c>
      <c r="I40" s="159" t="s">
        <v>197</v>
      </c>
    </row>
    <row r="41" spans="1:9" ht="15.6" customHeight="1">
      <c r="A41" s="79" t="s">
        <v>327</v>
      </c>
      <c r="B41" s="134">
        <v>7</v>
      </c>
      <c r="C41" s="140" t="s">
        <v>293</v>
      </c>
      <c r="D41" s="141" t="s">
        <v>27</v>
      </c>
      <c r="E41" s="142" t="s">
        <v>294</v>
      </c>
      <c r="F41" s="143" t="s">
        <v>295</v>
      </c>
      <c r="G41" s="144">
        <v>154.83000000000001</v>
      </c>
      <c r="H41" s="144">
        <v>77.41</v>
      </c>
      <c r="I41" s="160" t="s">
        <v>296</v>
      </c>
    </row>
    <row r="42" spans="1:9" ht="15.6" customHeight="1">
      <c r="A42" s="79" t="s">
        <v>331</v>
      </c>
      <c r="B42" s="134">
        <v>7</v>
      </c>
      <c r="C42" s="140" t="s">
        <v>298</v>
      </c>
      <c r="D42" s="141" t="s">
        <v>27</v>
      </c>
      <c r="E42" s="145" t="s">
        <v>294</v>
      </c>
      <c r="F42" s="146" t="s">
        <v>299</v>
      </c>
      <c r="G42" s="147">
        <v>405.31</v>
      </c>
      <c r="H42" s="147">
        <v>100</v>
      </c>
      <c r="I42" s="160" t="s">
        <v>296</v>
      </c>
    </row>
    <row r="43" spans="1:9" ht="15.6" customHeight="1">
      <c r="A43" s="79" t="s">
        <v>334</v>
      </c>
      <c r="B43" s="134">
        <v>7</v>
      </c>
      <c r="C43" s="140" t="s">
        <v>301</v>
      </c>
      <c r="D43" s="141" t="s">
        <v>27</v>
      </c>
      <c r="E43" s="145" t="s">
        <v>294</v>
      </c>
      <c r="F43" s="146" t="s">
        <v>302</v>
      </c>
      <c r="G43" s="147">
        <v>540.29</v>
      </c>
      <c r="H43" s="147">
        <v>100</v>
      </c>
      <c r="I43" s="160" t="s">
        <v>296</v>
      </c>
    </row>
    <row r="44" spans="1:9" ht="15.6" customHeight="1">
      <c r="A44" s="79" t="s">
        <v>337</v>
      </c>
      <c r="B44" s="134">
        <v>7</v>
      </c>
      <c r="C44" s="140" t="s">
        <v>304</v>
      </c>
      <c r="D44" s="141" t="s">
        <v>27</v>
      </c>
      <c r="E44" s="145" t="s">
        <v>294</v>
      </c>
      <c r="F44" s="146" t="s">
        <v>305</v>
      </c>
      <c r="G44" s="147">
        <v>632.23</v>
      </c>
      <c r="H44" s="147">
        <v>100</v>
      </c>
      <c r="I44" s="160" t="s">
        <v>296</v>
      </c>
    </row>
    <row r="45" spans="1:9" ht="15.6" customHeight="1">
      <c r="A45" s="79" t="s">
        <v>341</v>
      </c>
      <c r="B45" s="134">
        <v>7</v>
      </c>
      <c r="C45" s="140" t="s">
        <v>307</v>
      </c>
      <c r="D45" s="141" t="s">
        <v>27</v>
      </c>
      <c r="E45" s="145" t="s">
        <v>294</v>
      </c>
      <c r="F45" s="146" t="s">
        <v>308</v>
      </c>
      <c r="G45" s="147">
        <v>248</v>
      </c>
      <c r="H45" s="147">
        <v>100</v>
      </c>
      <c r="I45" s="160" t="s">
        <v>296</v>
      </c>
    </row>
    <row r="46" spans="1:9" ht="15.6" customHeight="1">
      <c r="A46" s="79" t="s">
        <v>344</v>
      </c>
      <c r="B46" s="134">
        <v>7</v>
      </c>
      <c r="C46" s="140" t="s">
        <v>310</v>
      </c>
      <c r="D46" s="141" t="s">
        <v>27</v>
      </c>
      <c r="E46" s="145" t="s">
        <v>294</v>
      </c>
      <c r="F46" s="146" t="s">
        <v>311</v>
      </c>
      <c r="G46" s="147">
        <v>540.94000000000005</v>
      </c>
      <c r="H46" s="147">
        <v>100</v>
      </c>
      <c r="I46" s="160" t="s">
        <v>296</v>
      </c>
    </row>
    <row r="47" spans="1:9" ht="15.6" customHeight="1">
      <c r="A47" s="79" t="s">
        <v>349</v>
      </c>
      <c r="B47" s="134">
        <v>7</v>
      </c>
      <c r="C47" s="140" t="s">
        <v>313</v>
      </c>
      <c r="D47" s="141" t="s">
        <v>27</v>
      </c>
      <c r="E47" s="145" t="s">
        <v>294</v>
      </c>
      <c r="F47" s="146" t="s">
        <v>314</v>
      </c>
      <c r="G47" s="147">
        <v>197.46</v>
      </c>
      <c r="H47" s="147">
        <v>98.73</v>
      </c>
      <c r="I47" s="160" t="s">
        <v>296</v>
      </c>
    </row>
    <row r="48" spans="1:9" ht="15.6" customHeight="1">
      <c r="A48" s="79" t="s">
        <v>354</v>
      </c>
      <c r="B48" s="134">
        <v>7</v>
      </c>
      <c r="C48" s="140" t="s">
        <v>316</v>
      </c>
      <c r="D48" s="141" t="s">
        <v>27</v>
      </c>
      <c r="E48" s="145" t="s">
        <v>294</v>
      </c>
      <c r="F48" s="146" t="s">
        <v>317</v>
      </c>
      <c r="G48" s="147">
        <v>79.44</v>
      </c>
      <c r="H48" s="147">
        <v>39.72</v>
      </c>
      <c r="I48" s="160" t="s">
        <v>296</v>
      </c>
    </row>
    <row r="49" spans="1:9" ht="15.6" customHeight="1">
      <c r="A49" s="79" t="s">
        <v>358</v>
      </c>
      <c r="B49" s="134">
        <v>7</v>
      </c>
      <c r="C49" s="140" t="s">
        <v>319</v>
      </c>
      <c r="D49" s="141" t="s">
        <v>27</v>
      </c>
      <c r="E49" s="145" t="s">
        <v>294</v>
      </c>
      <c r="F49" s="146" t="s">
        <v>320</v>
      </c>
      <c r="G49" s="147">
        <v>30.72</v>
      </c>
      <c r="H49" s="147">
        <v>15.36</v>
      </c>
      <c r="I49" s="160" t="s">
        <v>296</v>
      </c>
    </row>
    <row r="50" spans="1:9" ht="15.6" customHeight="1">
      <c r="A50" s="79" t="s">
        <v>361</v>
      </c>
      <c r="B50" s="134">
        <v>7</v>
      </c>
      <c r="C50" s="140" t="s">
        <v>322</v>
      </c>
      <c r="D50" s="141" t="s">
        <v>27</v>
      </c>
      <c r="E50" s="145" t="s">
        <v>294</v>
      </c>
      <c r="F50" s="146" t="s">
        <v>323</v>
      </c>
      <c r="G50" s="147">
        <v>78.34</v>
      </c>
      <c r="H50" s="147">
        <v>39.17</v>
      </c>
      <c r="I50" s="160" t="s">
        <v>296</v>
      </c>
    </row>
    <row r="51" spans="1:9" ht="15.6" customHeight="1">
      <c r="A51" s="79" t="s">
        <v>363</v>
      </c>
      <c r="B51" s="134">
        <v>7</v>
      </c>
      <c r="C51" s="140" t="s">
        <v>325</v>
      </c>
      <c r="D51" s="141" t="s">
        <v>27</v>
      </c>
      <c r="E51" s="145" t="s">
        <v>294</v>
      </c>
      <c r="F51" s="146" t="s">
        <v>326</v>
      </c>
      <c r="G51" s="147">
        <v>47.16</v>
      </c>
      <c r="H51" s="147">
        <v>23.58</v>
      </c>
      <c r="I51" s="160" t="s">
        <v>296</v>
      </c>
    </row>
    <row r="52" spans="1:9" ht="15.6" customHeight="1">
      <c r="A52" s="79" t="s">
        <v>365</v>
      </c>
      <c r="B52" s="134">
        <v>7</v>
      </c>
      <c r="C52" s="140" t="s">
        <v>328</v>
      </c>
      <c r="D52" s="141" t="s">
        <v>27</v>
      </c>
      <c r="E52" s="145" t="s">
        <v>294</v>
      </c>
      <c r="F52" s="146" t="s">
        <v>329</v>
      </c>
      <c r="G52" s="147">
        <v>94.02</v>
      </c>
      <c r="H52" s="147">
        <v>47.01</v>
      </c>
      <c r="I52" s="160" t="s">
        <v>330</v>
      </c>
    </row>
    <row r="53" spans="1:9" ht="15.6" customHeight="1">
      <c r="A53" s="79" t="s">
        <v>367</v>
      </c>
      <c r="B53" s="134">
        <v>7</v>
      </c>
      <c r="C53" s="140" t="s">
        <v>332</v>
      </c>
      <c r="D53" s="141" t="s">
        <v>27</v>
      </c>
      <c r="E53" s="145" t="s">
        <v>294</v>
      </c>
      <c r="F53" s="146" t="s">
        <v>333</v>
      </c>
      <c r="G53" s="147">
        <v>55.87</v>
      </c>
      <c r="H53" s="147">
        <v>27.94</v>
      </c>
      <c r="I53" s="160" t="s">
        <v>296</v>
      </c>
    </row>
    <row r="54" spans="1:9" ht="15.6" customHeight="1">
      <c r="A54" s="79" t="s">
        <v>369</v>
      </c>
      <c r="B54" s="134">
        <v>7</v>
      </c>
      <c r="C54" s="140" t="s">
        <v>335</v>
      </c>
      <c r="D54" s="141" t="s">
        <v>27</v>
      </c>
      <c r="E54" s="145" t="s">
        <v>294</v>
      </c>
      <c r="F54" s="146" t="s">
        <v>336</v>
      </c>
      <c r="G54" s="147">
        <v>64.36</v>
      </c>
      <c r="H54" s="147">
        <v>32.18</v>
      </c>
      <c r="I54" s="160" t="s">
        <v>330</v>
      </c>
    </row>
    <row r="55" spans="1:9" ht="15.6" customHeight="1">
      <c r="A55" s="79" t="s">
        <v>371</v>
      </c>
      <c r="B55" s="134">
        <v>7</v>
      </c>
      <c r="C55" s="140" t="s">
        <v>338</v>
      </c>
      <c r="D55" s="141" t="s">
        <v>27</v>
      </c>
      <c r="E55" s="145" t="s">
        <v>294</v>
      </c>
      <c r="F55" s="146" t="s">
        <v>339</v>
      </c>
      <c r="G55" s="147">
        <v>84.9</v>
      </c>
      <c r="H55" s="147">
        <v>42.45</v>
      </c>
      <c r="I55" s="160" t="s">
        <v>340</v>
      </c>
    </row>
    <row r="56" spans="1:9" ht="15.6" customHeight="1">
      <c r="A56" s="79" t="s">
        <v>376</v>
      </c>
      <c r="B56" s="134">
        <v>7</v>
      </c>
      <c r="C56" s="140" t="s">
        <v>342</v>
      </c>
      <c r="D56" s="141" t="s">
        <v>27</v>
      </c>
      <c r="E56" s="145" t="s">
        <v>294</v>
      </c>
      <c r="F56" s="146" t="s">
        <v>343</v>
      </c>
      <c r="G56" s="147">
        <v>589.03</v>
      </c>
      <c r="H56" s="147">
        <v>100</v>
      </c>
      <c r="I56" s="160" t="s">
        <v>296</v>
      </c>
    </row>
    <row r="57" spans="1:9" ht="15.6" customHeight="1">
      <c r="A57" s="79" t="s">
        <v>380</v>
      </c>
      <c r="B57" s="96">
        <v>8</v>
      </c>
      <c r="C57" s="97" t="s">
        <v>345</v>
      </c>
      <c r="D57" s="96" t="s">
        <v>164</v>
      </c>
      <c r="E57" s="98" t="s">
        <v>346</v>
      </c>
      <c r="F57" s="98" t="s">
        <v>347</v>
      </c>
      <c r="G57" s="100">
        <v>30</v>
      </c>
      <c r="H57" s="101">
        <v>18</v>
      </c>
      <c r="I57" s="150" t="s">
        <v>541</v>
      </c>
    </row>
    <row r="58" spans="1:9" ht="15.6" customHeight="1">
      <c r="A58" s="79" t="s">
        <v>382</v>
      </c>
      <c r="B58" s="96">
        <v>8</v>
      </c>
      <c r="C58" s="97" t="s">
        <v>350</v>
      </c>
      <c r="D58" s="96" t="s">
        <v>164</v>
      </c>
      <c r="E58" s="98" t="s">
        <v>351</v>
      </c>
      <c r="F58" s="98" t="s">
        <v>352</v>
      </c>
      <c r="G58" s="100">
        <v>49.67</v>
      </c>
      <c r="H58" s="101">
        <v>24.83</v>
      </c>
      <c r="I58" s="150" t="s">
        <v>542</v>
      </c>
    </row>
    <row r="59" spans="1:9" ht="15.6" customHeight="1">
      <c r="A59" s="79" t="s">
        <v>385</v>
      </c>
      <c r="B59" s="96">
        <v>8</v>
      </c>
      <c r="C59" s="97" t="s">
        <v>355</v>
      </c>
      <c r="D59" s="96" t="s">
        <v>164</v>
      </c>
      <c r="E59" s="98" t="s">
        <v>356</v>
      </c>
      <c r="F59" s="98" t="s">
        <v>357</v>
      </c>
      <c r="G59" s="100">
        <v>20</v>
      </c>
      <c r="H59" s="101">
        <v>10</v>
      </c>
      <c r="I59" s="150" t="s">
        <v>542</v>
      </c>
    </row>
    <row r="60" spans="1:9" ht="15.6" customHeight="1">
      <c r="A60" s="79" t="s">
        <v>390</v>
      </c>
      <c r="B60" s="96">
        <v>8</v>
      </c>
      <c r="C60" s="97" t="s">
        <v>359</v>
      </c>
      <c r="D60" s="96" t="s">
        <v>164</v>
      </c>
      <c r="E60" s="98" t="s">
        <v>356</v>
      </c>
      <c r="F60" s="148" t="s">
        <v>360</v>
      </c>
      <c r="G60" s="100">
        <v>14.8</v>
      </c>
      <c r="H60" s="101">
        <v>7.4</v>
      </c>
      <c r="I60" s="150" t="s">
        <v>542</v>
      </c>
    </row>
    <row r="61" spans="1:9" ht="15.6" customHeight="1">
      <c r="A61" s="79" t="s">
        <v>395</v>
      </c>
      <c r="B61" s="96">
        <v>8</v>
      </c>
      <c r="C61" s="97" t="s">
        <v>362</v>
      </c>
      <c r="D61" s="96" t="s">
        <v>164</v>
      </c>
      <c r="E61" s="98" t="s">
        <v>356</v>
      </c>
      <c r="F61" s="148" t="s">
        <v>360</v>
      </c>
      <c r="G61" s="100">
        <v>7</v>
      </c>
      <c r="H61" s="101">
        <v>3.5</v>
      </c>
      <c r="I61" s="150" t="s">
        <v>542</v>
      </c>
    </row>
    <row r="62" spans="1:9" ht="15.6" customHeight="1">
      <c r="A62" s="79" t="s">
        <v>397</v>
      </c>
      <c r="B62" s="96">
        <v>8</v>
      </c>
      <c r="C62" s="97" t="s">
        <v>364</v>
      </c>
      <c r="D62" s="96" t="s">
        <v>164</v>
      </c>
      <c r="E62" s="98" t="s">
        <v>356</v>
      </c>
      <c r="F62" s="148" t="s">
        <v>360</v>
      </c>
      <c r="G62" s="100">
        <v>3</v>
      </c>
      <c r="H62" s="101">
        <v>1.5</v>
      </c>
      <c r="I62" s="150" t="s">
        <v>542</v>
      </c>
    </row>
    <row r="63" spans="1:9" ht="15.6" customHeight="1">
      <c r="A63" s="79" t="s">
        <v>402</v>
      </c>
      <c r="B63" s="96">
        <v>8</v>
      </c>
      <c r="C63" s="97" t="s">
        <v>366</v>
      </c>
      <c r="D63" s="96" t="s">
        <v>164</v>
      </c>
      <c r="E63" s="98" t="s">
        <v>356</v>
      </c>
      <c r="F63" s="148" t="s">
        <v>360</v>
      </c>
      <c r="G63" s="100">
        <v>2</v>
      </c>
      <c r="H63" s="101">
        <v>1</v>
      </c>
      <c r="I63" s="150" t="s">
        <v>542</v>
      </c>
    </row>
    <row r="64" spans="1:9" ht="15.6" customHeight="1">
      <c r="A64" s="79" t="s">
        <v>406</v>
      </c>
      <c r="B64" s="96">
        <v>8</v>
      </c>
      <c r="C64" s="97" t="s">
        <v>368</v>
      </c>
      <c r="D64" s="96" t="s">
        <v>164</v>
      </c>
      <c r="E64" s="98" t="s">
        <v>356</v>
      </c>
      <c r="F64" s="148" t="s">
        <v>360</v>
      </c>
      <c r="G64" s="100">
        <v>2</v>
      </c>
      <c r="H64" s="101">
        <v>1</v>
      </c>
      <c r="I64" s="150" t="s">
        <v>542</v>
      </c>
    </row>
    <row r="65" spans="1:9" ht="15.6" customHeight="1">
      <c r="A65" s="79" t="s">
        <v>408</v>
      </c>
      <c r="B65" s="96">
        <v>8</v>
      </c>
      <c r="C65" s="97" t="s">
        <v>370</v>
      </c>
      <c r="D65" s="96" t="s">
        <v>164</v>
      </c>
      <c r="E65" s="98" t="s">
        <v>356</v>
      </c>
      <c r="F65" s="148" t="s">
        <v>360</v>
      </c>
      <c r="G65" s="100">
        <v>1</v>
      </c>
      <c r="H65" s="101">
        <v>0.5</v>
      </c>
      <c r="I65" s="150" t="s">
        <v>542</v>
      </c>
    </row>
    <row r="66" spans="1:9" ht="15.6" customHeight="1">
      <c r="A66" s="79" t="s">
        <v>412</v>
      </c>
      <c r="B66" s="96">
        <v>8</v>
      </c>
      <c r="C66" s="97" t="s">
        <v>372</v>
      </c>
      <c r="D66" s="96" t="s">
        <v>164</v>
      </c>
      <c r="E66" s="98" t="s">
        <v>373</v>
      </c>
      <c r="F66" s="98" t="s">
        <v>374</v>
      </c>
      <c r="G66" s="100">
        <v>11</v>
      </c>
      <c r="H66" s="101">
        <v>5.5</v>
      </c>
      <c r="I66" s="150" t="s">
        <v>543</v>
      </c>
    </row>
    <row r="67" spans="1:9" ht="15.6" customHeight="1">
      <c r="A67" s="79" t="s">
        <v>415</v>
      </c>
      <c r="B67" s="96">
        <v>8</v>
      </c>
      <c r="C67" s="97" t="s">
        <v>544</v>
      </c>
      <c r="D67" s="96" t="s">
        <v>164</v>
      </c>
      <c r="E67" s="98" t="s">
        <v>165</v>
      </c>
      <c r="F67" s="98" t="s">
        <v>545</v>
      </c>
      <c r="G67" s="100">
        <v>39.840000000000003</v>
      </c>
      <c r="H67" s="101">
        <v>19.920000000000002</v>
      </c>
      <c r="I67" s="150" t="s">
        <v>506</v>
      </c>
    </row>
    <row r="68" spans="1:9" ht="15.6" customHeight="1">
      <c r="A68" s="79" t="s">
        <v>420</v>
      </c>
      <c r="B68" s="96">
        <v>8</v>
      </c>
      <c r="C68" s="97" t="s">
        <v>377</v>
      </c>
      <c r="D68" s="96" t="s">
        <v>164</v>
      </c>
      <c r="E68" s="98" t="s">
        <v>170</v>
      </c>
      <c r="F68" s="98" t="s">
        <v>378</v>
      </c>
      <c r="G68" s="88">
        <v>1</v>
      </c>
      <c r="H68" s="161">
        <v>0.5</v>
      </c>
      <c r="I68" s="150" t="s">
        <v>546</v>
      </c>
    </row>
    <row r="69" spans="1:9" ht="15.6" customHeight="1">
      <c r="A69" s="79" t="s">
        <v>425</v>
      </c>
      <c r="B69" s="96">
        <v>8</v>
      </c>
      <c r="C69" s="97" t="s">
        <v>381</v>
      </c>
      <c r="D69" s="96" t="s">
        <v>164</v>
      </c>
      <c r="E69" s="98" t="s">
        <v>170</v>
      </c>
      <c r="F69" s="98" t="s">
        <v>378</v>
      </c>
      <c r="G69" s="88">
        <v>1</v>
      </c>
      <c r="H69" s="161">
        <v>0.5</v>
      </c>
      <c r="I69" s="150" t="s">
        <v>546</v>
      </c>
    </row>
    <row r="70" spans="1:9" ht="15.6" customHeight="1">
      <c r="A70" s="79" t="s">
        <v>429</v>
      </c>
      <c r="B70" s="96">
        <v>8</v>
      </c>
      <c r="C70" s="97" t="s">
        <v>383</v>
      </c>
      <c r="D70" s="96" t="s">
        <v>164</v>
      </c>
      <c r="E70" s="98" t="s">
        <v>170</v>
      </c>
      <c r="F70" s="98" t="s">
        <v>378</v>
      </c>
      <c r="G70" s="88">
        <v>3</v>
      </c>
      <c r="H70" s="161">
        <v>1.5</v>
      </c>
      <c r="I70" s="150" t="s">
        <v>547</v>
      </c>
    </row>
    <row r="71" spans="1:9" ht="24" customHeight="1">
      <c r="A71" s="79" t="s">
        <v>434</v>
      </c>
      <c r="B71" s="96">
        <v>8</v>
      </c>
      <c r="C71" s="97" t="s">
        <v>386</v>
      </c>
      <c r="D71" s="96" t="s">
        <v>164</v>
      </c>
      <c r="E71" s="98" t="s">
        <v>387</v>
      </c>
      <c r="F71" s="98" t="s">
        <v>388</v>
      </c>
      <c r="G71" s="88">
        <v>10</v>
      </c>
      <c r="H71" s="101">
        <v>5</v>
      </c>
      <c r="I71" s="150" t="s">
        <v>548</v>
      </c>
    </row>
    <row r="72" spans="1:9" ht="15.6" customHeight="1">
      <c r="A72" s="79" t="s">
        <v>438</v>
      </c>
      <c r="B72" s="96">
        <v>8</v>
      </c>
      <c r="C72" s="97" t="s">
        <v>391</v>
      </c>
      <c r="D72" s="96" t="s">
        <v>164</v>
      </c>
      <c r="E72" s="98" t="s">
        <v>392</v>
      </c>
      <c r="F72" s="98" t="s">
        <v>393</v>
      </c>
      <c r="G72" s="88">
        <v>200</v>
      </c>
      <c r="H72" s="388">
        <v>100</v>
      </c>
      <c r="I72" s="150" t="s">
        <v>394</v>
      </c>
    </row>
    <row r="73" spans="1:9" ht="15.6" customHeight="1">
      <c r="A73" s="79" t="s">
        <v>440</v>
      </c>
      <c r="B73" s="96">
        <v>8</v>
      </c>
      <c r="C73" s="97" t="s">
        <v>396</v>
      </c>
      <c r="D73" s="96" t="s">
        <v>164</v>
      </c>
      <c r="E73" s="98" t="s">
        <v>392</v>
      </c>
      <c r="F73" s="98" t="s">
        <v>393</v>
      </c>
      <c r="G73" s="88">
        <v>70</v>
      </c>
      <c r="H73" s="389"/>
      <c r="I73" s="150" t="s">
        <v>394</v>
      </c>
    </row>
    <row r="74" spans="1:9" ht="15.6" customHeight="1">
      <c r="A74" s="79" t="s">
        <v>445</v>
      </c>
      <c r="B74" s="96">
        <v>8</v>
      </c>
      <c r="C74" s="97" t="s">
        <v>398</v>
      </c>
      <c r="D74" s="96" t="s">
        <v>164</v>
      </c>
      <c r="E74" s="98" t="s">
        <v>399</v>
      </c>
      <c r="F74" s="98" t="s">
        <v>400</v>
      </c>
      <c r="G74" s="88">
        <v>9.9</v>
      </c>
      <c r="H74" s="161">
        <v>4.95</v>
      </c>
      <c r="I74" s="150" t="s">
        <v>549</v>
      </c>
    </row>
    <row r="75" spans="1:9" ht="15.6" customHeight="1">
      <c r="A75" s="79" t="s">
        <v>450</v>
      </c>
      <c r="B75" s="96">
        <v>8</v>
      </c>
      <c r="C75" s="97" t="s">
        <v>403</v>
      </c>
      <c r="D75" s="96" t="s">
        <v>164</v>
      </c>
      <c r="E75" s="98" t="s">
        <v>404</v>
      </c>
      <c r="F75" s="98" t="s">
        <v>405</v>
      </c>
      <c r="G75" s="88">
        <v>5</v>
      </c>
      <c r="H75" s="161">
        <v>2.5</v>
      </c>
      <c r="I75" s="150" t="s">
        <v>549</v>
      </c>
    </row>
    <row r="76" spans="1:9" ht="15.6" customHeight="1">
      <c r="A76" s="79" t="s">
        <v>453</v>
      </c>
      <c r="B76" s="96">
        <v>8</v>
      </c>
      <c r="C76" s="97" t="s">
        <v>407</v>
      </c>
      <c r="D76" s="96" t="s">
        <v>164</v>
      </c>
      <c r="E76" s="98" t="s">
        <v>404</v>
      </c>
      <c r="F76" s="98" t="s">
        <v>405</v>
      </c>
      <c r="G76" s="88">
        <v>1.9999979999999999</v>
      </c>
      <c r="H76" s="161">
        <v>0.99999899999999997</v>
      </c>
      <c r="I76" s="150" t="s">
        <v>549</v>
      </c>
    </row>
    <row r="77" spans="1:9" ht="15.6" customHeight="1">
      <c r="A77" s="79" t="s">
        <v>457</v>
      </c>
      <c r="B77" s="96">
        <v>8</v>
      </c>
      <c r="C77" s="97" t="s">
        <v>409</v>
      </c>
      <c r="D77" s="96" t="s">
        <v>164</v>
      </c>
      <c r="E77" s="98" t="s">
        <v>410</v>
      </c>
      <c r="F77" s="98" t="s">
        <v>411</v>
      </c>
      <c r="G77" s="100">
        <v>5</v>
      </c>
      <c r="H77" s="101">
        <v>2.5</v>
      </c>
      <c r="I77" s="150" t="s">
        <v>549</v>
      </c>
    </row>
    <row r="78" spans="1:9" ht="15.6" customHeight="1">
      <c r="A78" s="79" t="s">
        <v>462</v>
      </c>
      <c r="B78" s="96">
        <v>8</v>
      </c>
      <c r="C78" s="97" t="s">
        <v>409</v>
      </c>
      <c r="D78" s="96" t="s">
        <v>164</v>
      </c>
      <c r="E78" s="98" t="s">
        <v>413</v>
      </c>
      <c r="F78" s="98" t="s">
        <v>414</v>
      </c>
      <c r="G78" s="100">
        <v>419.9</v>
      </c>
      <c r="H78" s="101">
        <v>100</v>
      </c>
      <c r="I78" s="150" t="s">
        <v>549</v>
      </c>
    </row>
    <row r="79" spans="1:9" ht="15.6" customHeight="1">
      <c r="A79" s="79" t="s">
        <v>467</v>
      </c>
      <c r="B79" s="96">
        <v>8</v>
      </c>
      <c r="C79" s="97" t="s">
        <v>416</v>
      </c>
      <c r="D79" s="96" t="s">
        <v>164</v>
      </c>
      <c r="E79" s="98" t="s">
        <v>417</v>
      </c>
      <c r="F79" s="98" t="s">
        <v>418</v>
      </c>
      <c r="G79" s="100">
        <v>320</v>
      </c>
      <c r="H79" s="101">
        <v>100</v>
      </c>
      <c r="I79" s="150" t="s">
        <v>550</v>
      </c>
    </row>
    <row r="80" spans="1:9" ht="15.6" customHeight="1">
      <c r="A80" s="79" t="s">
        <v>471</v>
      </c>
      <c r="B80" s="96">
        <v>8</v>
      </c>
      <c r="C80" s="97" t="s">
        <v>421</v>
      </c>
      <c r="D80" s="96" t="s">
        <v>164</v>
      </c>
      <c r="E80" s="98" t="s">
        <v>422</v>
      </c>
      <c r="F80" s="98" t="s">
        <v>423</v>
      </c>
      <c r="G80" s="88">
        <v>200</v>
      </c>
      <c r="H80" s="161">
        <v>100</v>
      </c>
      <c r="I80" s="150" t="s">
        <v>551</v>
      </c>
    </row>
    <row r="81" spans="1:9" ht="15.6" customHeight="1">
      <c r="A81" s="79" t="s">
        <v>475</v>
      </c>
      <c r="B81" s="96">
        <v>8</v>
      </c>
      <c r="C81" s="97" t="s">
        <v>426</v>
      </c>
      <c r="D81" s="96" t="s">
        <v>164</v>
      </c>
      <c r="E81" s="98" t="s">
        <v>427</v>
      </c>
      <c r="F81" s="98" t="s">
        <v>428</v>
      </c>
      <c r="G81" s="100">
        <v>250</v>
      </c>
      <c r="H81" s="101">
        <v>100</v>
      </c>
      <c r="I81" s="150" t="s">
        <v>546</v>
      </c>
    </row>
    <row r="82" spans="1:9" ht="15.6" customHeight="1">
      <c r="A82" s="79" t="s">
        <v>477</v>
      </c>
      <c r="B82" s="96">
        <v>8</v>
      </c>
      <c r="C82" s="97" t="s">
        <v>552</v>
      </c>
      <c r="D82" s="96" t="s">
        <v>164</v>
      </c>
      <c r="E82" s="98" t="s">
        <v>553</v>
      </c>
      <c r="F82" s="98" t="s">
        <v>554</v>
      </c>
      <c r="G82" s="100">
        <v>25</v>
      </c>
      <c r="H82" s="101">
        <v>12.5</v>
      </c>
      <c r="I82" s="150" t="s">
        <v>506</v>
      </c>
    </row>
    <row r="83" spans="1:9" ht="15.6" customHeight="1">
      <c r="A83" s="79" t="s">
        <v>479</v>
      </c>
      <c r="B83" s="96">
        <v>8</v>
      </c>
      <c r="C83" s="97" t="s">
        <v>555</v>
      </c>
      <c r="D83" s="96" t="s">
        <v>164</v>
      </c>
      <c r="E83" s="98" t="s">
        <v>553</v>
      </c>
      <c r="F83" s="98" t="s">
        <v>554</v>
      </c>
      <c r="G83" s="100">
        <v>25</v>
      </c>
      <c r="H83" s="101">
        <v>12.5</v>
      </c>
      <c r="I83" s="150" t="s">
        <v>506</v>
      </c>
    </row>
    <row r="84" spans="1:9" ht="15.6" customHeight="1">
      <c r="A84" s="79" t="s">
        <v>484</v>
      </c>
      <c r="B84" s="96">
        <v>8</v>
      </c>
      <c r="C84" s="97" t="s">
        <v>430</v>
      </c>
      <c r="D84" s="96" t="s">
        <v>164</v>
      </c>
      <c r="E84" s="98" t="s">
        <v>431</v>
      </c>
      <c r="F84" s="98" t="s">
        <v>432</v>
      </c>
      <c r="G84" s="100">
        <v>36</v>
      </c>
      <c r="H84" s="101">
        <v>18</v>
      </c>
      <c r="I84" s="150" t="s">
        <v>556</v>
      </c>
    </row>
    <row r="85" spans="1:9" ht="15.6" customHeight="1">
      <c r="A85" s="79" t="s">
        <v>488</v>
      </c>
      <c r="B85" s="96">
        <v>8</v>
      </c>
      <c r="C85" s="97" t="s">
        <v>435</v>
      </c>
      <c r="D85" s="96" t="s">
        <v>164</v>
      </c>
      <c r="E85" s="98" t="s">
        <v>431</v>
      </c>
      <c r="F85" s="98" t="s">
        <v>436</v>
      </c>
      <c r="G85" s="100">
        <v>30</v>
      </c>
      <c r="H85" s="101">
        <v>15</v>
      </c>
      <c r="I85" s="150" t="s">
        <v>557</v>
      </c>
    </row>
    <row r="86" spans="1:9" ht="15.6" customHeight="1">
      <c r="A86" s="79" t="s">
        <v>491</v>
      </c>
      <c r="B86" s="96">
        <v>8</v>
      </c>
      <c r="C86" s="97" t="s">
        <v>439</v>
      </c>
      <c r="D86" s="96" t="s">
        <v>164</v>
      </c>
      <c r="E86" s="98" t="s">
        <v>431</v>
      </c>
      <c r="F86" s="98" t="s">
        <v>436</v>
      </c>
      <c r="G86" s="100">
        <v>20</v>
      </c>
      <c r="H86" s="101">
        <v>10</v>
      </c>
      <c r="I86" s="150" t="s">
        <v>557</v>
      </c>
    </row>
    <row r="87" spans="1:9" ht="15.6" customHeight="1">
      <c r="A87" s="79" t="s">
        <v>496</v>
      </c>
      <c r="B87" s="96">
        <v>8</v>
      </c>
      <c r="C87" s="97" t="s">
        <v>558</v>
      </c>
      <c r="D87" s="96" t="s">
        <v>164</v>
      </c>
      <c r="E87" s="98" t="s">
        <v>559</v>
      </c>
      <c r="F87" s="98" t="s">
        <v>560</v>
      </c>
      <c r="G87" s="100">
        <v>588</v>
      </c>
      <c r="H87" s="101">
        <v>100</v>
      </c>
      <c r="I87" s="150" t="s">
        <v>506</v>
      </c>
    </row>
    <row r="88" spans="1:9" ht="15.6" customHeight="1">
      <c r="A88" s="79" t="s">
        <v>500</v>
      </c>
      <c r="B88" s="96">
        <v>8</v>
      </c>
      <c r="C88" s="97" t="s">
        <v>441</v>
      </c>
      <c r="D88" s="96" t="s">
        <v>164</v>
      </c>
      <c r="E88" s="98" t="s">
        <v>442</v>
      </c>
      <c r="F88" s="98" t="s">
        <v>443</v>
      </c>
      <c r="G88" s="100">
        <v>15</v>
      </c>
      <c r="H88" s="101">
        <v>7.5</v>
      </c>
      <c r="I88" s="150" t="s">
        <v>561</v>
      </c>
    </row>
    <row r="89" spans="1:9" ht="15.6" customHeight="1">
      <c r="A89" s="79" t="s">
        <v>562</v>
      </c>
      <c r="B89" s="96">
        <v>8</v>
      </c>
      <c r="C89" s="97" t="s">
        <v>446</v>
      </c>
      <c r="D89" s="96" t="s">
        <v>164</v>
      </c>
      <c r="E89" s="98" t="s">
        <v>447</v>
      </c>
      <c r="F89" s="98" t="s">
        <v>448</v>
      </c>
      <c r="G89" s="100">
        <v>54.31</v>
      </c>
      <c r="H89" s="101">
        <v>27.15</v>
      </c>
      <c r="I89" s="150" t="s">
        <v>563</v>
      </c>
    </row>
    <row r="90" spans="1:9" ht="15.6" customHeight="1">
      <c r="A90" s="79" t="s">
        <v>564</v>
      </c>
      <c r="B90" s="96">
        <v>8</v>
      </c>
      <c r="C90" s="97" t="s">
        <v>451</v>
      </c>
      <c r="D90" s="96" t="s">
        <v>164</v>
      </c>
      <c r="E90" s="98" t="s">
        <v>447</v>
      </c>
      <c r="F90" s="98" t="s">
        <v>452</v>
      </c>
      <c r="G90" s="100">
        <v>230</v>
      </c>
      <c r="H90" s="101">
        <v>100</v>
      </c>
      <c r="I90" s="150" t="s">
        <v>563</v>
      </c>
    </row>
    <row r="91" spans="1:9" ht="15.6" customHeight="1">
      <c r="A91" s="79" t="s">
        <v>565</v>
      </c>
      <c r="B91" s="96">
        <v>8</v>
      </c>
      <c r="C91" s="97" t="s">
        <v>454</v>
      </c>
      <c r="D91" s="96" t="s">
        <v>164</v>
      </c>
      <c r="E91" s="98" t="s">
        <v>455</v>
      </c>
      <c r="F91" s="98" t="s">
        <v>456</v>
      </c>
      <c r="G91" s="100">
        <v>750</v>
      </c>
      <c r="H91" s="101">
        <v>100</v>
      </c>
      <c r="I91" s="150" t="s">
        <v>563</v>
      </c>
    </row>
    <row r="92" spans="1:9" ht="15.6" customHeight="1">
      <c r="A92" s="79" t="s">
        <v>566</v>
      </c>
      <c r="B92" s="96">
        <v>8</v>
      </c>
      <c r="C92" s="97" t="s">
        <v>458</v>
      </c>
      <c r="D92" s="96" t="s">
        <v>164</v>
      </c>
      <c r="E92" s="98" t="s">
        <v>459</v>
      </c>
      <c r="F92" s="98" t="s">
        <v>460</v>
      </c>
      <c r="G92" s="100">
        <v>40</v>
      </c>
      <c r="H92" s="101">
        <v>20</v>
      </c>
      <c r="I92" s="150" t="s">
        <v>567</v>
      </c>
    </row>
    <row r="93" spans="1:9" ht="15.6" customHeight="1">
      <c r="A93" s="79" t="s">
        <v>568</v>
      </c>
      <c r="B93" s="96">
        <v>8</v>
      </c>
      <c r="C93" s="97" t="s">
        <v>463</v>
      </c>
      <c r="D93" s="96" t="s">
        <v>164</v>
      </c>
      <c r="E93" s="98" t="s">
        <v>464</v>
      </c>
      <c r="F93" s="98" t="s">
        <v>465</v>
      </c>
      <c r="G93" s="100">
        <v>44.39</v>
      </c>
      <c r="H93" s="101">
        <v>22.19</v>
      </c>
      <c r="I93" s="150" t="s">
        <v>569</v>
      </c>
    </row>
    <row r="94" spans="1:9" ht="15.6" customHeight="1">
      <c r="A94" s="79" t="s">
        <v>570</v>
      </c>
      <c r="B94" s="96">
        <v>8</v>
      </c>
      <c r="C94" s="97" t="s">
        <v>468</v>
      </c>
      <c r="D94" s="96" t="s">
        <v>164</v>
      </c>
      <c r="E94" s="98" t="s">
        <v>469</v>
      </c>
      <c r="F94" s="98" t="s">
        <v>470</v>
      </c>
      <c r="G94" s="88">
        <v>17.98</v>
      </c>
      <c r="H94" s="101">
        <v>8.99</v>
      </c>
      <c r="I94" s="150" t="s">
        <v>537</v>
      </c>
    </row>
    <row r="95" spans="1:9" ht="15.6" customHeight="1">
      <c r="A95" s="79" t="s">
        <v>571</v>
      </c>
      <c r="B95" s="162">
        <v>8</v>
      </c>
      <c r="C95" s="163" t="s">
        <v>472</v>
      </c>
      <c r="D95" s="162" t="s">
        <v>164</v>
      </c>
      <c r="E95" s="164" t="s">
        <v>473</v>
      </c>
      <c r="F95" s="164" t="s">
        <v>474</v>
      </c>
      <c r="G95" s="165">
        <v>20</v>
      </c>
      <c r="H95" s="165">
        <v>10</v>
      </c>
      <c r="I95" s="174" t="s">
        <v>197</v>
      </c>
    </row>
    <row r="96" spans="1:9" ht="15.6" customHeight="1">
      <c r="A96" s="79" t="s">
        <v>572</v>
      </c>
      <c r="B96" s="162">
        <v>8</v>
      </c>
      <c r="C96" s="163" t="s">
        <v>476</v>
      </c>
      <c r="D96" s="162" t="s">
        <v>164</v>
      </c>
      <c r="E96" s="164" t="s">
        <v>473</v>
      </c>
      <c r="F96" s="164" t="s">
        <v>474</v>
      </c>
      <c r="G96" s="165">
        <v>30</v>
      </c>
      <c r="H96" s="165">
        <v>15</v>
      </c>
      <c r="I96" s="174" t="s">
        <v>197</v>
      </c>
    </row>
    <row r="97" spans="1:9" ht="15.6" customHeight="1">
      <c r="A97" s="79" t="s">
        <v>573</v>
      </c>
      <c r="B97" s="162">
        <v>8</v>
      </c>
      <c r="C97" s="163" t="s">
        <v>478</v>
      </c>
      <c r="D97" s="162" t="s">
        <v>164</v>
      </c>
      <c r="E97" s="164" t="s">
        <v>473</v>
      </c>
      <c r="F97" s="164" t="s">
        <v>474</v>
      </c>
      <c r="G97" s="165">
        <v>10</v>
      </c>
      <c r="H97" s="165">
        <v>5</v>
      </c>
      <c r="I97" s="174" t="s">
        <v>197</v>
      </c>
    </row>
    <row r="98" spans="1:9" ht="15.6" customHeight="1">
      <c r="A98" s="79" t="s">
        <v>574</v>
      </c>
      <c r="B98" s="96">
        <v>8</v>
      </c>
      <c r="C98" s="97" t="s">
        <v>480</v>
      </c>
      <c r="D98" s="96" t="s">
        <v>164</v>
      </c>
      <c r="E98" s="98" t="s">
        <v>481</v>
      </c>
      <c r="F98" s="98" t="s">
        <v>482</v>
      </c>
      <c r="G98" s="100">
        <v>9.5</v>
      </c>
      <c r="H98" s="100">
        <v>4.75</v>
      </c>
      <c r="I98" s="175" t="s">
        <v>483</v>
      </c>
    </row>
    <row r="99" spans="1:9" ht="15.6" customHeight="1">
      <c r="A99" s="79" t="s">
        <v>575</v>
      </c>
      <c r="B99" s="96">
        <v>8</v>
      </c>
      <c r="C99" s="97" t="s">
        <v>485</v>
      </c>
      <c r="D99" s="96" t="s">
        <v>164</v>
      </c>
      <c r="E99" s="98" t="s">
        <v>481</v>
      </c>
      <c r="F99" s="98" t="s">
        <v>486</v>
      </c>
      <c r="G99" s="100">
        <v>270</v>
      </c>
      <c r="H99" s="100">
        <v>100</v>
      </c>
      <c r="I99" s="175" t="s">
        <v>487</v>
      </c>
    </row>
    <row r="100" spans="1:9" ht="15.6" customHeight="1">
      <c r="A100" s="79" t="s">
        <v>576</v>
      </c>
      <c r="B100" s="96">
        <v>8</v>
      </c>
      <c r="C100" s="97" t="s">
        <v>489</v>
      </c>
      <c r="D100" s="96" t="s">
        <v>164</v>
      </c>
      <c r="E100" s="98" t="s">
        <v>481</v>
      </c>
      <c r="F100" s="98" t="s">
        <v>490</v>
      </c>
      <c r="G100" s="100">
        <v>19.899999999999999</v>
      </c>
      <c r="H100" s="100">
        <v>9.9499999999999993</v>
      </c>
      <c r="I100" s="175" t="s">
        <v>483</v>
      </c>
    </row>
    <row r="101" spans="1:9" ht="15.6" customHeight="1">
      <c r="A101" s="79" t="s">
        <v>577</v>
      </c>
      <c r="B101" s="96">
        <v>8</v>
      </c>
      <c r="C101" s="97" t="s">
        <v>492</v>
      </c>
      <c r="D101" s="96" t="s">
        <v>164</v>
      </c>
      <c r="E101" s="98" t="s">
        <v>493</v>
      </c>
      <c r="F101" s="98" t="s">
        <v>494</v>
      </c>
      <c r="G101" s="100">
        <v>30</v>
      </c>
      <c r="H101" s="100">
        <v>15</v>
      </c>
      <c r="I101" s="175" t="s">
        <v>495</v>
      </c>
    </row>
    <row r="102" spans="1:9" ht="15.6" customHeight="1">
      <c r="A102" s="79" t="s">
        <v>578</v>
      </c>
      <c r="B102" s="166">
        <v>8</v>
      </c>
      <c r="C102" s="104" t="s">
        <v>497</v>
      </c>
      <c r="D102" s="166" t="s">
        <v>164</v>
      </c>
      <c r="E102" s="167" t="s">
        <v>498</v>
      </c>
      <c r="F102" s="167" t="s">
        <v>499</v>
      </c>
      <c r="G102" s="102">
        <v>30</v>
      </c>
      <c r="H102" s="102">
        <v>15</v>
      </c>
      <c r="I102" s="176" t="s">
        <v>483</v>
      </c>
    </row>
    <row r="103" spans="1:9" ht="15.6" customHeight="1">
      <c r="A103" s="168" t="s">
        <v>579</v>
      </c>
      <c r="B103" s="169">
        <v>8</v>
      </c>
      <c r="C103" s="170" t="s">
        <v>416</v>
      </c>
      <c r="D103" s="171" t="s">
        <v>164</v>
      </c>
      <c r="E103" s="172" t="s">
        <v>417</v>
      </c>
      <c r="F103" s="172" t="s">
        <v>418</v>
      </c>
      <c r="G103" s="173">
        <v>320</v>
      </c>
      <c r="H103" s="173">
        <v>100</v>
      </c>
      <c r="I103" s="150" t="s">
        <v>580</v>
      </c>
    </row>
    <row r="153" spans="8:8" ht="15.6" customHeight="1">
      <c r="H153" s="381"/>
    </row>
    <row r="154" spans="8:8" ht="15.6" customHeight="1">
      <c r="H154" s="381"/>
    </row>
    <row r="155" spans="8:8" ht="15.6" customHeight="1">
      <c r="H155" s="381"/>
    </row>
    <row r="406" spans="8:8" ht="15.6" customHeight="1">
      <c r="H406" s="381"/>
    </row>
    <row r="407" spans="8:8" ht="15.6" customHeight="1">
      <c r="H407" s="381"/>
    </row>
    <row r="409" spans="8:8" ht="15.6" customHeight="1">
      <c r="H409" s="381"/>
    </row>
    <row r="410" spans="8:8" ht="15.6" customHeight="1">
      <c r="H410" s="381"/>
    </row>
    <row r="551" spans="8:8" ht="15.6" customHeight="1">
      <c r="H551" s="381"/>
    </row>
    <row r="552" spans="8:8" ht="15.6" customHeight="1">
      <c r="H552" s="381"/>
    </row>
    <row r="555" spans="8:8" ht="15.6" customHeight="1">
      <c r="H555" s="381"/>
    </row>
    <row r="556" spans="8:8" ht="15.6" customHeight="1">
      <c r="H556" s="381"/>
    </row>
    <row r="557" spans="8:8" ht="15.6" customHeight="1">
      <c r="H557" s="381"/>
    </row>
    <row r="558" spans="8:8" ht="15.6" customHeight="1">
      <c r="H558" s="381"/>
    </row>
    <row r="559" spans="8:8" ht="15.6" customHeight="1">
      <c r="H559" s="381"/>
    </row>
    <row r="560" spans="8:8" ht="15.6" customHeight="1">
      <c r="H560" s="381"/>
    </row>
    <row r="582" spans="8:8" ht="15.6" customHeight="1">
      <c r="H582" s="381"/>
    </row>
    <row r="583" spans="8:8" ht="15.6" customHeight="1">
      <c r="H583" s="381"/>
    </row>
    <row r="584" spans="8:8" ht="15.6" customHeight="1">
      <c r="H584" s="381"/>
    </row>
    <row r="585" spans="8:8" ht="15.6" customHeight="1">
      <c r="H585" s="381"/>
    </row>
    <row r="586" spans="8:8" ht="15.6" customHeight="1">
      <c r="H586" s="381"/>
    </row>
    <row r="587" spans="8:8" ht="15.6" customHeight="1">
      <c r="H587" s="381"/>
    </row>
    <row r="588" spans="8:8" ht="15.6" customHeight="1">
      <c r="H588" s="381"/>
    </row>
    <row r="589" spans="8:8" ht="15.6" customHeight="1">
      <c r="H589" s="381"/>
    </row>
    <row r="590" spans="8:8" ht="15.6" customHeight="1">
      <c r="H590" s="381"/>
    </row>
    <row r="591" spans="8:8" ht="15.6" customHeight="1">
      <c r="H591" s="381"/>
    </row>
    <row r="592" spans="8:8" ht="15.6" customHeight="1">
      <c r="H592" s="381"/>
    </row>
    <row r="594" spans="8:8" ht="15.6" customHeight="1">
      <c r="H594" s="381"/>
    </row>
    <row r="595" spans="8:8" ht="15.6" customHeight="1">
      <c r="H595" s="381"/>
    </row>
    <row r="596" spans="8:8" ht="15.6" customHeight="1">
      <c r="H596" s="381"/>
    </row>
    <row r="597" spans="8:8" ht="15.6" customHeight="1">
      <c r="H597" s="381"/>
    </row>
  </sheetData>
  <mergeCells count="30">
    <mergeCell ref="A1:I1"/>
    <mergeCell ref="C22:C23"/>
    <mergeCell ref="C27:C29"/>
    <mergeCell ref="C31:C34"/>
    <mergeCell ref="E22:E23"/>
    <mergeCell ref="E27:E29"/>
    <mergeCell ref="E31:E34"/>
    <mergeCell ref="F22:F23"/>
    <mergeCell ref="F27:F29"/>
    <mergeCell ref="F31:F34"/>
    <mergeCell ref="G22:G23"/>
    <mergeCell ref="G27:G29"/>
    <mergeCell ref="G31:G34"/>
    <mergeCell ref="H22:H23"/>
    <mergeCell ref="H27:H29"/>
    <mergeCell ref="H31:H34"/>
    <mergeCell ref="H594:H595"/>
    <mergeCell ref="H596:H597"/>
    <mergeCell ref="I22:I23"/>
    <mergeCell ref="I31:I34"/>
    <mergeCell ref="H555:H558"/>
    <mergeCell ref="H559:H560"/>
    <mergeCell ref="H582:H583"/>
    <mergeCell ref="H584:H588"/>
    <mergeCell ref="H589:H592"/>
    <mergeCell ref="H72:H73"/>
    <mergeCell ref="H153:H155"/>
    <mergeCell ref="H406:H407"/>
    <mergeCell ref="H409:H410"/>
    <mergeCell ref="H551:H552"/>
  </mergeCells>
  <phoneticPr fontId="3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C9" sqref="C9"/>
    </sheetView>
  </sheetViews>
  <sheetFormatPr defaultColWidth="9" defaultRowHeight="13.5"/>
  <cols>
    <col min="1" max="2" width="9.125" style="17" customWidth="1"/>
    <col min="3" max="3" width="18" style="17" customWidth="1"/>
    <col min="4" max="4" width="14.375" style="17" customWidth="1"/>
    <col min="5" max="6" width="15.625" style="17" customWidth="1"/>
    <col min="7" max="7" width="22.875" style="17" customWidth="1"/>
    <col min="8" max="8" width="16.25" style="17" customWidth="1"/>
    <col min="9" max="9" width="21.375" style="38" customWidth="1"/>
    <col min="10" max="10" width="13.125" style="17" customWidth="1"/>
    <col min="11" max="16384" width="9" style="17"/>
  </cols>
  <sheetData>
    <row r="1" spans="1:10" ht="39.950000000000003" customHeight="1">
      <c r="A1" s="337" t="s">
        <v>581</v>
      </c>
      <c r="B1" s="337"/>
      <c r="C1" s="337"/>
      <c r="D1" s="337"/>
      <c r="E1" s="337"/>
      <c r="F1" s="337"/>
      <c r="G1" s="337"/>
      <c r="H1" s="337"/>
      <c r="I1" s="62"/>
    </row>
    <row r="2" spans="1:10" s="34" customFormat="1">
      <c r="A2" s="338" t="s">
        <v>582</v>
      </c>
      <c r="B2" s="338"/>
      <c r="C2" s="338"/>
      <c r="D2" s="338"/>
      <c r="E2" s="338"/>
      <c r="F2" s="338"/>
      <c r="G2" s="338"/>
      <c r="H2" s="338"/>
      <c r="I2" s="338"/>
      <c r="J2" s="338"/>
    </row>
    <row r="3" spans="1:10" ht="41.25" customHeight="1">
      <c r="A3" s="19" t="s">
        <v>2</v>
      </c>
      <c r="B3" s="19"/>
      <c r="C3" s="19" t="s">
        <v>5</v>
      </c>
      <c r="D3" s="19" t="s">
        <v>6</v>
      </c>
      <c r="E3" s="19" t="s">
        <v>9</v>
      </c>
      <c r="F3" s="19" t="s">
        <v>13</v>
      </c>
      <c r="G3" s="39" t="s">
        <v>14</v>
      </c>
      <c r="H3" s="39" t="s">
        <v>15</v>
      </c>
      <c r="I3" s="63" t="s">
        <v>16</v>
      </c>
      <c r="J3" s="39" t="s">
        <v>17</v>
      </c>
    </row>
    <row r="4" spans="1:10" ht="26.25" customHeight="1">
      <c r="A4" s="19">
        <v>1</v>
      </c>
      <c r="B4" s="396" t="s">
        <v>18</v>
      </c>
      <c r="C4" s="19" t="s">
        <v>19</v>
      </c>
      <c r="D4" s="19">
        <v>32</v>
      </c>
      <c r="E4" s="19">
        <v>3018</v>
      </c>
      <c r="F4" s="40">
        <v>1272.7270000000001</v>
      </c>
      <c r="G4" s="41">
        <f>E4-F4</f>
        <v>1745.2729999999999</v>
      </c>
      <c r="H4" s="42"/>
      <c r="I4" s="64">
        <v>52.54</v>
      </c>
      <c r="J4" s="42">
        <v>170</v>
      </c>
    </row>
    <row r="5" spans="1:10" ht="20.100000000000001" customHeight="1">
      <c r="A5" s="19">
        <v>2</v>
      </c>
      <c r="B5" s="397"/>
      <c r="C5" s="19" t="s">
        <v>20</v>
      </c>
      <c r="D5" s="19">
        <v>74</v>
      </c>
      <c r="E5" s="19">
        <v>2303</v>
      </c>
      <c r="F5" s="40">
        <v>727.27200000000005</v>
      </c>
      <c r="G5" s="41">
        <f t="shared" ref="G5:G40" si="0">E5-F5</f>
        <v>1575.7280000000001</v>
      </c>
      <c r="H5" s="43"/>
      <c r="I5" s="65">
        <v>47.46</v>
      </c>
      <c r="J5" s="42">
        <v>154</v>
      </c>
    </row>
    <row r="6" spans="1:10" ht="20.100000000000001" customHeight="1">
      <c r="A6" s="19"/>
      <c r="B6" s="398"/>
      <c r="C6" s="44" t="s">
        <v>21</v>
      </c>
      <c r="D6" s="45">
        <f>D4+D5</f>
        <v>106</v>
      </c>
      <c r="E6" s="45">
        <f>E4+E5</f>
        <v>5321</v>
      </c>
      <c r="F6" s="45">
        <f>F4+F5</f>
        <v>1999.9990000000003</v>
      </c>
      <c r="G6" s="45">
        <f>G4+G5</f>
        <v>3321.0010000000002</v>
      </c>
      <c r="H6" s="45">
        <f>H4+H5</f>
        <v>0</v>
      </c>
      <c r="I6" s="66"/>
      <c r="J6" s="42">
        <v>324</v>
      </c>
    </row>
    <row r="7" spans="1:10" s="35" customFormat="1" ht="20.100000000000001" customHeight="1">
      <c r="A7" s="46">
        <v>3</v>
      </c>
      <c r="B7" s="399" t="s">
        <v>22</v>
      </c>
      <c r="C7" s="46" t="s">
        <v>23</v>
      </c>
      <c r="D7" s="46">
        <v>3</v>
      </c>
      <c r="E7" s="46">
        <v>130</v>
      </c>
      <c r="F7" s="47">
        <v>355.24</v>
      </c>
      <c r="G7" s="48"/>
      <c r="H7" s="49">
        <f>E7-F7</f>
        <v>-225.24</v>
      </c>
      <c r="I7" s="67"/>
      <c r="J7" s="48"/>
    </row>
    <row r="8" spans="1:10" s="35" customFormat="1" ht="20.100000000000001" customHeight="1">
      <c r="A8" s="46">
        <v>4</v>
      </c>
      <c r="B8" s="400"/>
      <c r="C8" s="46" t="s">
        <v>24</v>
      </c>
      <c r="D8" s="46">
        <v>3</v>
      </c>
      <c r="E8" s="46">
        <v>200</v>
      </c>
      <c r="F8" s="47">
        <v>357.25</v>
      </c>
      <c r="G8" s="48"/>
      <c r="H8" s="49">
        <f>E8-F8</f>
        <v>-157.25</v>
      </c>
      <c r="I8" s="67"/>
      <c r="J8" s="48"/>
    </row>
    <row r="9" spans="1:10" ht="20.100000000000001" customHeight="1">
      <c r="A9" s="19">
        <v>5</v>
      </c>
      <c r="B9" s="400"/>
      <c r="C9" s="19" t="s">
        <v>25</v>
      </c>
      <c r="D9" s="19">
        <v>25</v>
      </c>
      <c r="E9" s="19">
        <v>1666.29</v>
      </c>
      <c r="F9" s="50">
        <v>1029.5999999999999</v>
      </c>
      <c r="G9" s="41">
        <f t="shared" si="0"/>
        <v>636.69000000000005</v>
      </c>
      <c r="H9" s="42"/>
      <c r="I9" s="64">
        <v>13.76</v>
      </c>
      <c r="J9" s="42">
        <v>90</v>
      </c>
    </row>
    <row r="10" spans="1:10" ht="20.100000000000001" customHeight="1">
      <c r="A10" s="19">
        <v>6</v>
      </c>
      <c r="B10" s="400"/>
      <c r="C10" s="19" t="s">
        <v>26</v>
      </c>
      <c r="D10" s="19">
        <v>202</v>
      </c>
      <c r="E10" s="19">
        <v>5206</v>
      </c>
      <c r="F10" s="40">
        <v>1441</v>
      </c>
      <c r="G10" s="41">
        <f t="shared" si="0"/>
        <v>3765</v>
      </c>
      <c r="H10" s="42"/>
      <c r="I10" s="64">
        <v>81.349999999999994</v>
      </c>
      <c r="J10" s="42">
        <v>528</v>
      </c>
    </row>
    <row r="11" spans="1:10" ht="20.100000000000001" customHeight="1">
      <c r="A11" s="19">
        <v>7</v>
      </c>
      <c r="B11" s="400"/>
      <c r="C11" s="19" t="s">
        <v>27</v>
      </c>
      <c r="D11" s="19">
        <v>16</v>
      </c>
      <c r="E11" s="19">
        <v>1043.55</v>
      </c>
      <c r="F11" s="40">
        <v>816.86</v>
      </c>
      <c r="G11" s="41">
        <f t="shared" si="0"/>
        <v>226.68999999999994</v>
      </c>
      <c r="H11" s="42"/>
      <c r="I11" s="64">
        <v>4.9000000000000004</v>
      </c>
      <c r="J11" s="42">
        <v>32</v>
      </c>
    </row>
    <row r="12" spans="1:10" ht="20.100000000000001" customHeight="1">
      <c r="A12" s="19"/>
      <c r="B12" s="401"/>
      <c r="C12" s="46" t="s">
        <v>28</v>
      </c>
      <c r="D12" s="45">
        <f>D7+D8+D9+D10+D11</f>
        <v>249</v>
      </c>
      <c r="E12" s="45">
        <f>E7+E8+E9+E10+E11</f>
        <v>8245.84</v>
      </c>
      <c r="F12" s="45">
        <f>F7+F8+F9+F10+F11</f>
        <v>3999.9500000000003</v>
      </c>
      <c r="G12" s="45">
        <f>G7+G8+G9+G10+G11</f>
        <v>4628.38</v>
      </c>
      <c r="H12" s="45">
        <f>H7+H8+H9+H10+H11</f>
        <v>-382.49</v>
      </c>
      <c r="I12" s="66"/>
      <c r="J12" s="42">
        <v>650</v>
      </c>
    </row>
    <row r="13" spans="1:10" ht="20.100000000000001" customHeight="1">
      <c r="A13" s="19">
        <v>8</v>
      </c>
      <c r="B13" s="396" t="s">
        <v>29</v>
      </c>
      <c r="C13" s="18" t="s">
        <v>30</v>
      </c>
      <c r="D13" s="19">
        <v>6</v>
      </c>
      <c r="E13" s="19">
        <v>532</v>
      </c>
      <c r="F13" s="40">
        <v>478.55227882037502</v>
      </c>
      <c r="G13" s="41">
        <f t="shared" si="0"/>
        <v>53.447721179624978</v>
      </c>
      <c r="H13" s="42"/>
      <c r="I13" s="64">
        <f>G13/G43*100</f>
        <v>1.4788442651455518</v>
      </c>
      <c r="J13" s="68">
        <f>I13/100*650</f>
        <v>9.6124877234460868</v>
      </c>
    </row>
    <row r="14" spans="1:10" s="35" customFormat="1" ht="20.100000000000001" customHeight="1">
      <c r="A14" s="46">
        <v>9</v>
      </c>
      <c r="B14" s="397"/>
      <c r="C14" s="46" t="s">
        <v>31</v>
      </c>
      <c r="D14" s="46">
        <v>0</v>
      </c>
      <c r="E14" s="46">
        <v>0</v>
      </c>
      <c r="F14" s="47">
        <v>265.41554959785498</v>
      </c>
      <c r="G14" s="48"/>
      <c r="H14" s="49">
        <f>E14-F14</f>
        <v>-265.41554959785498</v>
      </c>
      <c r="I14" s="64"/>
      <c r="J14" s="68"/>
    </row>
    <row r="15" spans="1:10" ht="20.100000000000001" customHeight="1">
      <c r="A15" s="19">
        <v>10</v>
      </c>
      <c r="B15" s="397"/>
      <c r="C15" s="18" t="s">
        <v>32</v>
      </c>
      <c r="D15" s="51">
        <v>51</v>
      </c>
      <c r="E15" s="51">
        <v>1734.5159000000001</v>
      </c>
      <c r="F15" s="50">
        <v>358.57908847185001</v>
      </c>
      <c r="G15" s="41">
        <f t="shared" si="0"/>
        <v>1375.93681152815</v>
      </c>
      <c r="H15" s="42"/>
      <c r="I15" s="64">
        <f>G15/G43*100</f>
        <v>38.070776789390102</v>
      </c>
      <c r="J15" s="68">
        <v>265</v>
      </c>
    </row>
    <row r="16" spans="1:10" ht="20.100000000000001" customHeight="1">
      <c r="A16" s="19">
        <v>11</v>
      </c>
      <c r="B16" s="397"/>
      <c r="C16" s="18" t="s">
        <v>33</v>
      </c>
      <c r="D16" s="19">
        <v>5</v>
      </c>
      <c r="E16" s="19">
        <v>269.33999999999997</v>
      </c>
      <c r="F16" s="40">
        <v>123.324396782842</v>
      </c>
      <c r="G16" s="41">
        <f t="shared" si="0"/>
        <v>146.01560321715797</v>
      </c>
      <c r="H16" s="42"/>
      <c r="I16" s="64">
        <f>G16/G44*100</f>
        <v>1.2627245297934557</v>
      </c>
      <c r="J16" s="68">
        <f t="shared" ref="J16:J40" si="1">I16/100*650</f>
        <v>8.2077094436574622</v>
      </c>
    </row>
    <row r="17" spans="1:10" ht="20.100000000000001" customHeight="1">
      <c r="A17" s="19">
        <v>12</v>
      </c>
      <c r="B17" s="397"/>
      <c r="C17" s="18" t="s">
        <v>34</v>
      </c>
      <c r="D17" s="19">
        <v>9</v>
      </c>
      <c r="E17" s="52">
        <v>300.23</v>
      </c>
      <c r="F17" s="40">
        <v>70.375335120643399</v>
      </c>
      <c r="G17" s="41">
        <f t="shared" si="0"/>
        <v>229.85466487935662</v>
      </c>
      <c r="H17" s="42"/>
      <c r="I17" s="64">
        <f>G17/3614*100</f>
        <v>6.3601180099434593</v>
      </c>
      <c r="J17" s="68">
        <f t="shared" si="1"/>
        <v>41.340767064632487</v>
      </c>
    </row>
    <row r="18" spans="1:10" s="35" customFormat="1" ht="20.100000000000001" customHeight="1">
      <c r="A18" s="46">
        <v>13</v>
      </c>
      <c r="B18" s="397"/>
      <c r="C18" s="46" t="s">
        <v>35</v>
      </c>
      <c r="D18" s="46">
        <v>3</v>
      </c>
      <c r="E18" s="46">
        <v>7.7</v>
      </c>
      <c r="F18" s="47">
        <v>96.514745308311007</v>
      </c>
      <c r="G18" s="48"/>
      <c r="H18" s="49">
        <f>E18-F18</f>
        <v>-88.814745308311004</v>
      </c>
      <c r="I18" s="64"/>
      <c r="J18" s="68"/>
    </row>
    <row r="19" spans="1:10" ht="20.100000000000001" customHeight="1">
      <c r="A19" s="19">
        <v>14</v>
      </c>
      <c r="B19" s="397"/>
      <c r="C19" s="18" t="s">
        <v>36</v>
      </c>
      <c r="D19" s="19">
        <v>5</v>
      </c>
      <c r="E19" s="19">
        <v>144</v>
      </c>
      <c r="F19" s="40">
        <v>89.8123324396783</v>
      </c>
      <c r="G19" s="41">
        <f t="shared" si="0"/>
        <v>54.1876675603217</v>
      </c>
      <c r="H19" s="42"/>
      <c r="I19" s="64">
        <f t="shared" ref="I19:I40" si="2">G19/3614*100</f>
        <v>1.4993820575628583</v>
      </c>
      <c r="J19" s="68">
        <f t="shared" si="1"/>
        <v>9.7459833741585786</v>
      </c>
    </row>
    <row r="20" spans="1:10" s="35" customFormat="1" ht="20.100000000000001" customHeight="1">
      <c r="A20" s="46">
        <v>15</v>
      </c>
      <c r="B20" s="397"/>
      <c r="C20" s="46" t="s">
        <v>37</v>
      </c>
      <c r="D20" s="46">
        <v>1</v>
      </c>
      <c r="E20" s="46">
        <v>49.53</v>
      </c>
      <c r="F20" s="47">
        <v>111.930294906166</v>
      </c>
      <c r="G20" s="48"/>
      <c r="H20" s="49">
        <f>E20-F20</f>
        <v>-62.400294906165996</v>
      </c>
      <c r="I20" s="64"/>
      <c r="J20" s="68"/>
    </row>
    <row r="21" spans="1:10" ht="20.100000000000001" customHeight="1">
      <c r="A21" s="19">
        <v>16</v>
      </c>
      <c r="B21" s="397"/>
      <c r="C21" s="18" t="s">
        <v>38</v>
      </c>
      <c r="D21" s="19">
        <v>8</v>
      </c>
      <c r="E21" s="53">
        <v>125.9</v>
      </c>
      <c r="F21" s="40">
        <v>105.227882037534</v>
      </c>
      <c r="G21" s="41">
        <f t="shared" si="0"/>
        <v>20.672117962466004</v>
      </c>
      <c r="H21" s="42"/>
      <c r="I21" s="64">
        <f t="shared" si="2"/>
        <v>0.57200105042794702</v>
      </c>
      <c r="J21" s="68">
        <f t="shared" si="1"/>
        <v>3.7180068277816556</v>
      </c>
    </row>
    <row r="22" spans="1:10" s="36" customFormat="1" ht="20.100000000000001" customHeight="1">
      <c r="A22" s="54">
        <v>17</v>
      </c>
      <c r="B22" s="397"/>
      <c r="C22" s="54" t="s">
        <v>39</v>
      </c>
      <c r="D22" s="54">
        <v>0</v>
      </c>
      <c r="E22" s="54">
        <v>0</v>
      </c>
      <c r="F22" s="55">
        <v>83.109919571045594</v>
      </c>
      <c r="G22" s="56"/>
      <c r="H22" s="57">
        <f>E22-F22</f>
        <v>-83.109919571045594</v>
      </c>
      <c r="I22" s="64"/>
      <c r="J22" s="68"/>
    </row>
    <row r="23" spans="1:10" ht="20.100000000000001" customHeight="1">
      <c r="A23" s="19">
        <v>18</v>
      </c>
      <c r="B23" s="397"/>
      <c r="C23" s="18" t="s">
        <v>40</v>
      </c>
      <c r="D23" s="19">
        <v>17</v>
      </c>
      <c r="E23" s="19">
        <v>143.04580000000001</v>
      </c>
      <c r="F23" s="40">
        <v>132.03753351206399</v>
      </c>
      <c r="G23" s="41">
        <f t="shared" si="0"/>
        <v>11.008266487936027</v>
      </c>
      <c r="H23" s="42"/>
      <c r="I23" s="64">
        <f t="shared" si="2"/>
        <v>0.30460062224504775</v>
      </c>
      <c r="J23" s="68">
        <f t="shared" si="1"/>
        <v>1.9799040445928102</v>
      </c>
    </row>
    <row r="24" spans="1:10" ht="20.100000000000001" customHeight="1">
      <c r="A24" s="19">
        <v>19</v>
      </c>
      <c r="B24" s="397"/>
      <c r="C24" s="18" t="s">
        <v>41</v>
      </c>
      <c r="D24" s="19">
        <v>4</v>
      </c>
      <c r="E24" s="19">
        <v>137.99</v>
      </c>
      <c r="F24" s="40">
        <v>87.131367292225207</v>
      </c>
      <c r="G24" s="41">
        <f t="shared" si="0"/>
        <v>50.858632707774802</v>
      </c>
      <c r="H24" s="42"/>
      <c r="I24" s="64">
        <f t="shared" si="2"/>
        <v>1.4072670920800996</v>
      </c>
      <c r="J24" s="68">
        <f t="shared" si="1"/>
        <v>9.1472360985206471</v>
      </c>
    </row>
    <row r="25" spans="1:10" ht="20.100000000000001" customHeight="1">
      <c r="A25" s="19">
        <v>20</v>
      </c>
      <c r="B25" s="397"/>
      <c r="C25" s="18" t="s">
        <v>42</v>
      </c>
      <c r="D25" s="19">
        <v>24</v>
      </c>
      <c r="E25" s="19">
        <v>245.23</v>
      </c>
      <c r="F25" s="40">
        <v>140.750670241287</v>
      </c>
      <c r="G25" s="41">
        <f t="shared" si="0"/>
        <v>104.47932975871299</v>
      </c>
      <c r="H25" s="42"/>
      <c r="I25" s="64">
        <f t="shared" si="2"/>
        <v>2.8909609783816546</v>
      </c>
      <c r="J25" s="68">
        <f t="shared" si="1"/>
        <v>18.791246359480756</v>
      </c>
    </row>
    <row r="26" spans="1:10" ht="20.100000000000001" customHeight="1">
      <c r="A26" s="19">
        <v>21</v>
      </c>
      <c r="B26" s="397"/>
      <c r="C26" s="18" t="s">
        <v>43</v>
      </c>
      <c r="D26" s="19">
        <v>10</v>
      </c>
      <c r="E26" s="19">
        <v>178.5</v>
      </c>
      <c r="F26" s="40">
        <v>78.418230563002695</v>
      </c>
      <c r="G26" s="41">
        <f t="shared" si="0"/>
        <v>100.08176943699731</v>
      </c>
      <c r="H26" s="42"/>
      <c r="I26" s="64">
        <f t="shared" si="2"/>
        <v>2.7692797298560405</v>
      </c>
      <c r="J26" s="68">
        <f t="shared" si="1"/>
        <v>18.000318244064264</v>
      </c>
    </row>
    <row r="27" spans="1:10" ht="20.100000000000001" customHeight="1">
      <c r="A27" s="19">
        <v>22</v>
      </c>
      <c r="B27" s="397"/>
      <c r="C27" s="18" t="s">
        <v>44</v>
      </c>
      <c r="D27" s="19">
        <v>54</v>
      </c>
      <c r="E27" s="19">
        <v>912.19809999999995</v>
      </c>
      <c r="F27" s="40">
        <v>97.855227882037497</v>
      </c>
      <c r="G27" s="41">
        <f t="shared" si="0"/>
        <v>814.34287211796243</v>
      </c>
      <c r="H27" s="42"/>
      <c r="I27" s="64">
        <f t="shared" si="2"/>
        <v>22.53300697614727</v>
      </c>
      <c r="J27" s="68">
        <f t="shared" si="1"/>
        <v>146.46454534495726</v>
      </c>
    </row>
    <row r="28" spans="1:10" ht="20.100000000000001" customHeight="1">
      <c r="A28" s="19">
        <v>23</v>
      </c>
      <c r="B28" s="397"/>
      <c r="C28" s="18" t="s">
        <v>45</v>
      </c>
      <c r="D28" s="19">
        <v>19</v>
      </c>
      <c r="E28" s="19">
        <v>99.72</v>
      </c>
      <c r="F28" s="40">
        <v>79.088471849865996</v>
      </c>
      <c r="G28" s="41">
        <f t="shared" si="0"/>
        <v>20.631528150134002</v>
      </c>
      <c r="H28" s="42"/>
      <c r="I28" s="64">
        <f t="shared" si="2"/>
        <v>0.57087792335733267</v>
      </c>
      <c r="J28" s="68">
        <f t="shared" si="1"/>
        <v>3.7107065018226626</v>
      </c>
    </row>
    <row r="29" spans="1:10" s="35" customFormat="1" ht="20.100000000000001" customHeight="1">
      <c r="A29" s="46">
        <v>24</v>
      </c>
      <c r="B29" s="397"/>
      <c r="C29" s="46" t="s">
        <v>46</v>
      </c>
      <c r="D29" s="46">
        <v>0</v>
      </c>
      <c r="E29" s="46">
        <v>0</v>
      </c>
      <c r="F29" s="47">
        <v>99.1957104557641</v>
      </c>
      <c r="G29" s="48"/>
      <c r="H29" s="49">
        <f>E29-F29</f>
        <v>-99.1957104557641</v>
      </c>
      <c r="I29" s="64"/>
      <c r="J29" s="68"/>
    </row>
    <row r="30" spans="1:10" s="35" customFormat="1" ht="20.100000000000001" customHeight="1">
      <c r="A30" s="46">
        <v>25</v>
      </c>
      <c r="B30" s="397"/>
      <c r="C30" s="46" t="s">
        <v>47</v>
      </c>
      <c r="D30" s="46">
        <v>2</v>
      </c>
      <c r="E30" s="46">
        <v>10.32</v>
      </c>
      <c r="F30" s="47">
        <v>95.844504021447705</v>
      </c>
      <c r="G30" s="48"/>
      <c r="H30" s="49">
        <f>E30-F30</f>
        <v>-85.524504021447711</v>
      </c>
      <c r="I30" s="64"/>
      <c r="J30" s="68"/>
    </row>
    <row r="31" spans="1:10" s="35" customFormat="1" ht="20.100000000000001" customHeight="1">
      <c r="A31" s="46">
        <v>26</v>
      </c>
      <c r="B31" s="397"/>
      <c r="C31" s="46" t="s">
        <v>48</v>
      </c>
      <c r="D31" s="46">
        <v>11</v>
      </c>
      <c r="E31" s="46">
        <v>36.31</v>
      </c>
      <c r="F31" s="47">
        <v>283.51206434316401</v>
      </c>
      <c r="G31" s="48"/>
      <c r="H31" s="49">
        <f>E31-F31</f>
        <v>-247.20206434316401</v>
      </c>
      <c r="I31" s="64"/>
      <c r="J31" s="68"/>
    </row>
    <row r="32" spans="1:10" ht="20.100000000000001" customHeight="1">
      <c r="A32" s="19">
        <v>27</v>
      </c>
      <c r="B32" s="397"/>
      <c r="C32" s="18" t="s">
        <v>49</v>
      </c>
      <c r="D32" s="19">
        <v>13</v>
      </c>
      <c r="E32" s="19">
        <v>321</v>
      </c>
      <c r="F32" s="40">
        <v>68.364611260053593</v>
      </c>
      <c r="G32" s="41">
        <f t="shared" si="0"/>
        <v>252.63538873994639</v>
      </c>
      <c r="H32" s="42"/>
      <c r="I32" s="64">
        <f t="shared" si="2"/>
        <v>6.9904645473145095</v>
      </c>
      <c r="J32" s="68">
        <f t="shared" si="1"/>
        <v>45.438019557544308</v>
      </c>
    </row>
    <row r="33" spans="1:10" ht="20.100000000000001" customHeight="1">
      <c r="A33" s="19">
        <v>28</v>
      </c>
      <c r="B33" s="397"/>
      <c r="C33" s="18" t="s">
        <v>50</v>
      </c>
      <c r="D33" s="19">
        <v>1</v>
      </c>
      <c r="E33" s="19">
        <v>80.428899999999999</v>
      </c>
      <c r="F33" s="40">
        <v>80.428954423592501</v>
      </c>
      <c r="G33" s="41">
        <f t="shared" si="0"/>
        <v>-5.4423592501962048E-5</v>
      </c>
      <c r="H33" s="42"/>
      <c r="I33" s="64"/>
      <c r="J33" s="68"/>
    </row>
    <row r="34" spans="1:10" ht="20.100000000000001" customHeight="1">
      <c r="A34" s="19">
        <v>29</v>
      </c>
      <c r="B34" s="397"/>
      <c r="C34" s="18" t="s">
        <v>51</v>
      </c>
      <c r="D34" s="19">
        <v>9</v>
      </c>
      <c r="E34" s="19">
        <v>115</v>
      </c>
      <c r="F34" s="40">
        <v>73.726541554959795</v>
      </c>
      <c r="G34" s="41">
        <f t="shared" si="0"/>
        <v>41.273458445040205</v>
      </c>
      <c r="H34" s="42"/>
      <c r="I34" s="64">
        <f t="shared" si="2"/>
        <v>1.1420436758450527</v>
      </c>
      <c r="J34" s="68">
        <f t="shared" si="1"/>
        <v>7.4232838929928429</v>
      </c>
    </row>
    <row r="35" spans="1:10" ht="20.100000000000001" customHeight="1">
      <c r="A35" s="19">
        <v>30</v>
      </c>
      <c r="B35" s="397"/>
      <c r="C35" s="18" t="s">
        <v>52</v>
      </c>
      <c r="D35" s="19">
        <v>4</v>
      </c>
      <c r="E35" s="19">
        <v>199.99</v>
      </c>
      <c r="F35" s="40">
        <v>96.514745308311007</v>
      </c>
      <c r="G35" s="41">
        <f t="shared" si="0"/>
        <v>103.475254691689</v>
      </c>
      <c r="H35" s="42"/>
      <c r="I35" s="64">
        <f t="shared" si="2"/>
        <v>2.8631780490229386</v>
      </c>
      <c r="J35" s="68">
        <f t="shared" si="1"/>
        <v>18.610657318649103</v>
      </c>
    </row>
    <row r="36" spans="1:10" ht="20.100000000000001" customHeight="1">
      <c r="A36" s="19">
        <v>31</v>
      </c>
      <c r="B36" s="397"/>
      <c r="C36" s="18" t="s">
        <v>53</v>
      </c>
      <c r="D36" s="19">
        <v>20</v>
      </c>
      <c r="E36" s="19">
        <v>105.89</v>
      </c>
      <c r="F36" s="40">
        <v>105.89812332439701</v>
      </c>
      <c r="G36" s="41">
        <f t="shared" si="0"/>
        <v>-8.1233243970046942E-3</v>
      </c>
      <c r="H36" s="42"/>
      <c r="I36" s="64"/>
      <c r="J36" s="68"/>
    </row>
    <row r="37" spans="1:10" ht="20.100000000000001" customHeight="1">
      <c r="A37" s="19">
        <v>32</v>
      </c>
      <c r="B37" s="397"/>
      <c r="C37" s="18" t="s">
        <v>54</v>
      </c>
      <c r="D37" s="19">
        <v>35</v>
      </c>
      <c r="E37" s="19">
        <v>233.03</v>
      </c>
      <c r="F37" s="40">
        <v>148.79356568364599</v>
      </c>
      <c r="G37" s="41">
        <f t="shared" si="0"/>
        <v>84.236434316354007</v>
      </c>
      <c r="H37" s="42"/>
      <c r="I37" s="64">
        <f t="shared" si="2"/>
        <v>2.3308365887203655</v>
      </c>
      <c r="J37" s="68">
        <f t="shared" si="1"/>
        <v>15.150437826682376</v>
      </c>
    </row>
    <row r="38" spans="1:10" s="35" customFormat="1" ht="20.100000000000001" customHeight="1">
      <c r="A38" s="46">
        <v>33</v>
      </c>
      <c r="B38" s="397"/>
      <c r="C38" s="46" t="s">
        <v>55</v>
      </c>
      <c r="D38" s="46">
        <v>1</v>
      </c>
      <c r="E38" s="46">
        <v>88.7</v>
      </c>
      <c r="F38" s="47">
        <v>215.14745308311001</v>
      </c>
      <c r="G38" s="48"/>
      <c r="H38" s="49">
        <f>E38-F38</f>
        <v>-126.44745308311001</v>
      </c>
      <c r="I38" s="64"/>
      <c r="J38" s="68"/>
    </row>
    <row r="39" spans="1:10" ht="20.100000000000001" customHeight="1">
      <c r="A39" s="19">
        <v>34</v>
      </c>
      <c r="B39" s="397"/>
      <c r="C39" s="18" t="s">
        <v>56</v>
      </c>
      <c r="D39" s="19">
        <v>2</v>
      </c>
      <c r="E39" s="19">
        <v>200</v>
      </c>
      <c r="F39" s="40">
        <v>77.077747989276105</v>
      </c>
      <c r="G39" s="41">
        <f t="shared" si="0"/>
        <v>122.92225201072389</v>
      </c>
      <c r="H39" s="42"/>
      <c r="I39" s="64">
        <f t="shared" si="2"/>
        <v>3.4012798010714969</v>
      </c>
      <c r="J39" s="68">
        <f t="shared" si="1"/>
        <v>22.108318706964727</v>
      </c>
    </row>
    <row r="40" spans="1:10" ht="20.100000000000001" customHeight="1">
      <c r="A40" s="19">
        <v>35</v>
      </c>
      <c r="B40" s="397"/>
      <c r="C40" s="18" t="s">
        <v>57</v>
      </c>
      <c r="D40" s="19">
        <v>2</v>
      </c>
      <c r="E40" s="19">
        <v>102.5</v>
      </c>
      <c r="F40" s="40">
        <v>74.396782841823097</v>
      </c>
      <c r="G40" s="41">
        <f t="shared" si="0"/>
        <v>28.103217158176903</v>
      </c>
      <c r="H40" s="42"/>
      <c r="I40" s="64">
        <f t="shared" si="2"/>
        <v>0.77762084001596299</v>
      </c>
      <c r="J40" s="68">
        <f t="shared" si="1"/>
        <v>5.0545354601037591</v>
      </c>
    </row>
    <row r="41" spans="1:10" s="36" customFormat="1" ht="20.100000000000001" customHeight="1">
      <c r="A41" s="54">
        <v>36</v>
      </c>
      <c r="B41" s="397"/>
      <c r="C41" s="54" t="s">
        <v>58</v>
      </c>
      <c r="D41" s="54">
        <v>0</v>
      </c>
      <c r="E41" s="54">
        <v>0</v>
      </c>
      <c r="F41" s="55">
        <v>76.407499999999999</v>
      </c>
      <c r="G41" s="56"/>
      <c r="H41" s="57">
        <f>E41-F41</f>
        <v>-76.407499999999999</v>
      </c>
      <c r="I41" s="64"/>
      <c r="J41" s="56"/>
    </row>
    <row r="42" spans="1:10" s="36" customFormat="1" ht="20.100000000000001" customHeight="1">
      <c r="A42" s="54">
        <v>37</v>
      </c>
      <c r="B42" s="397"/>
      <c r="C42" s="54" t="s">
        <v>59</v>
      </c>
      <c r="D42" s="54">
        <v>0</v>
      </c>
      <c r="E42" s="54">
        <v>0</v>
      </c>
      <c r="F42" s="55">
        <v>106.5684</v>
      </c>
      <c r="G42" s="56"/>
      <c r="H42" s="57">
        <f>E42-F42</f>
        <v>-106.5684</v>
      </c>
      <c r="I42" s="64"/>
      <c r="J42" s="56"/>
    </row>
    <row r="43" spans="1:10" s="36" customFormat="1" ht="20.100000000000001" customHeight="1">
      <c r="A43" s="54"/>
      <c r="B43" s="398"/>
      <c r="C43" s="58" t="s">
        <v>60</v>
      </c>
      <c r="D43" s="59">
        <f>SUM(D13:D42)</f>
        <v>316</v>
      </c>
      <c r="E43" s="59">
        <f>SUM(E13:E42)</f>
        <v>6373.0687000000007</v>
      </c>
      <c r="F43" s="59">
        <f>SUM(F13:F42)</f>
        <v>4000.0000286863287</v>
      </c>
      <c r="G43" s="59">
        <f>SUM(G13:G42)</f>
        <v>3614.1548126005355</v>
      </c>
      <c r="H43" s="59">
        <f>SUM(H13:H42)</f>
        <v>-1241.0861412868635</v>
      </c>
      <c r="I43" s="69"/>
      <c r="J43" s="56">
        <v>650</v>
      </c>
    </row>
    <row r="44" spans="1:10" s="37" customFormat="1" ht="26.25" customHeight="1">
      <c r="A44" s="60"/>
      <c r="B44" s="60"/>
      <c r="C44" s="61" t="s">
        <v>61</v>
      </c>
      <c r="D44" s="61">
        <f>D6+D12+D43</f>
        <v>671</v>
      </c>
      <c r="E44" s="61">
        <f>E6+E12+E43</f>
        <v>19939.9087</v>
      </c>
      <c r="F44" s="61">
        <f>F6+F12+F43</f>
        <v>9999.9490286863293</v>
      </c>
      <c r="G44" s="61">
        <f>G6+G12+G43</f>
        <v>11563.535812600536</v>
      </c>
      <c r="H44" s="61">
        <f>H6+H12+H43</f>
        <v>-1623.5761412868635</v>
      </c>
      <c r="I44" s="70"/>
      <c r="J44" s="60">
        <v>1624</v>
      </c>
    </row>
  </sheetData>
  <mergeCells count="5">
    <mergeCell ref="A1:H1"/>
    <mergeCell ref="A2:J2"/>
    <mergeCell ref="B4:B6"/>
    <mergeCell ref="B7:B12"/>
    <mergeCell ref="B13:B43"/>
  </mergeCells>
  <phoneticPr fontId="36" type="noConversion"/>
  <pageMargins left="0.7" right="0.7" top="0.75" bottom="0.75" header="0.3" footer="0.3"/>
  <pageSetup paperSize="9" scale="76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审核表</vt:lpstr>
      <vt:lpstr>补偿资金测算表（7.1）</vt:lpstr>
      <vt:lpstr>Sheet3</vt:lpstr>
      <vt:lpstr>优先补偿金额分类明细表</vt:lpstr>
      <vt:lpstr>不符合分类明细表</vt:lpstr>
      <vt:lpstr>“其他”类不符合说明</vt:lpstr>
      <vt:lpstr>符合申报条件需补充材料明细</vt:lpstr>
      <vt:lpstr>符合申报条件需补充材料明细 (6.28)</vt:lpstr>
      <vt:lpstr>Sheet1 (原表)</vt:lpstr>
      <vt:lpstr>Sheet2</vt:lpstr>
      <vt:lpstr>2021年度小微企业信贷风险补偿资金拟安排表</vt:lpstr>
      <vt:lpstr>'2021年度小微企业信贷风险补偿资金拟安排表'!Print_Area</vt:lpstr>
      <vt:lpstr>'补偿资金测算表（7.1）'!Print_Area</vt:lpstr>
      <vt:lpstr>'2021年度小微企业信贷风险补偿资金拟安排表'!Print_Titles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田洁[综合岗位] null</cp:lastModifiedBy>
  <cp:lastPrinted>2021-07-29T07:51:00Z</cp:lastPrinted>
  <dcterms:created xsi:type="dcterms:W3CDTF">2015-06-05T18:19:00Z</dcterms:created>
  <dcterms:modified xsi:type="dcterms:W3CDTF">2021-09-30T01:29:51Z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D785C28A3164462995F6C0C52B50F2EC</vt:lpwstr>
  </property>
</Properties>
</file>