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170" windowWidth="14625" windowHeight="6525" activeTab="0"/>
  </bookViews>
  <sheets>
    <sheet name="新农合" sheetId="1" r:id="rId1"/>
  </sheets>
  <definedNames>
    <definedName name="_xlnm._FilterDatabase" localSheetId="0" hidden="1">'新农合'!$A$4:$P$151</definedName>
    <definedName name="_xlnm.Print_Area" localSheetId="0">'新农合'!$A$1:$P$151</definedName>
    <definedName name="_xlnm.Print_Titles" localSheetId="0">'新农合'!$4:$4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徐蓉</author>
    <author>严德勇</author>
    <author>USER</author>
  </authors>
  <commentList>
    <comment ref="F28" authorId="0">
      <text>
        <r>
          <rPr>
            <b/>
            <sz val="9"/>
            <rFont val="宋体"/>
            <family val="0"/>
          </rPr>
          <t>徐蓉:</t>
        </r>
        <r>
          <rPr>
            <sz val="9"/>
            <rFont val="宋体"/>
            <family val="0"/>
          </rPr>
          <t xml:space="preserve">
划九华</t>
        </r>
      </text>
    </comment>
    <comment ref="D64" authorId="1">
      <text>
        <r>
          <rPr>
            <b/>
            <sz val="9"/>
            <rFont val="宋体"/>
            <family val="0"/>
          </rPr>
          <t>严德勇:</t>
        </r>
        <r>
          <rPr>
            <sz val="9"/>
            <rFont val="宋体"/>
            <family val="0"/>
          </rPr>
          <t xml:space="preserve">
汨罗说原参合人数490368包括屈原区的44268人，现屈原区已整体转为城镇居民医保</t>
        </r>
      </text>
    </comment>
    <comment ref="L8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看是否要补齐老基数。</t>
        </r>
      </text>
    </comment>
    <comment ref="D72" authorId="1">
      <text>
        <r>
          <rPr>
            <b/>
            <sz val="9"/>
            <rFont val="宋体"/>
            <family val="0"/>
          </rPr>
          <t>严德勇:</t>
        </r>
        <r>
          <rPr>
            <sz val="9"/>
            <rFont val="宋体"/>
            <family val="0"/>
          </rPr>
          <t xml:space="preserve">
从鼎城区调石门桥35899人基数到武陵区</t>
        </r>
      </text>
    </comment>
  </commentList>
</comments>
</file>

<file path=xl/sharedStrings.xml><?xml version="1.0" encoding="utf-8"?>
<sst xmlns="http://schemas.openxmlformats.org/spreadsheetml/2006/main" count="228" uniqueCount="170">
  <si>
    <t>浏阳市</t>
  </si>
  <si>
    <t>宁乡县</t>
  </si>
  <si>
    <t>茶陵县</t>
  </si>
  <si>
    <t>炎陵县</t>
  </si>
  <si>
    <t>常宁市</t>
  </si>
  <si>
    <t>衡阳县</t>
  </si>
  <si>
    <t>城步县</t>
  </si>
  <si>
    <t>邵阳县</t>
  </si>
  <si>
    <t>东安县</t>
  </si>
  <si>
    <t>双牌县</t>
  </si>
  <si>
    <t>是否享受西部政策</t>
  </si>
  <si>
    <t>提标扩面等新增部分省级负担比例（%）</t>
  </si>
  <si>
    <t>全省合计</t>
  </si>
  <si>
    <t>长沙市小计</t>
  </si>
  <si>
    <t>市本级及所辖区小计</t>
  </si>
  <si>
    <t>市本级</t>
  </si>
  <si>
    <t>长沙县</t>
  </si>
  <si>
    <t>株洲市小计</t>
  </si>
  <si>
    <t>市本级及所辖区小计</t>
  </si>
  <si>
    <t>天元区</t>
  </si>
  <si>
    <t>芦淞区</t>
  </si>
  <si>
    <t>荷塘区</t>
  </si>
  <si>
    <t>石峰区</t>
  </si>
  <si>
    <t>株洲县</t>
  </si>
  <si>
    <t>醴陵市</t>
  </si>
  <si>
    <t>攸县</t>
  </si>
  <si>
    <t>是</t>
  </si>
  <si>
    <t>湘潭市小计</t>
  </si>
  <si>
    <t>雨湖区</t>
  </si>
  <si>
    <t>岳塘区</t>
  </si>
  <si>
    <t>湘潭县</t>
  </si>
  <si>
    <t>湘乡市</t>
  </si>
  <si>
    <t>韶山市</t>
  </si>
  <si>
    <t>衡阳市小计</t>
  </si>
  <si>
    <t>南岳区</t>
  </si>
  <si>
    <t>珠晖区</t>
  </si>
  <si>
    <t>雁峰区</t>
  </si>
  <si>
    <t>石鼓区</t>
  </si>
  <si>
    <t>蒸湘区</t>
  </si>
  <si>
    <t>衡南县</t>
  </si>
  <si>
    <t>衡山县</t>
  </si>
  <si>
    <t>衡东县</t>
  </si>
  <si>
    <t>祁东县</t>
  </si>
  <si>
    <t>耒阳市</t>
  </si>
  <si>
    <t>邵阳市小计</t>
  </si>
  <si>
    <t>双清区</t>
  </si>
  <si>
    <t>大祥区</t>
  </si>
  <si>
    <t>北塔区</t>
  </si>
  <si>
    <t>邵东县</t>
  </si>
  <si>
    <t>新邵县</t>
  </si>
  <si>
    <t>隆回县</t>
  </si>
  <si>
    <t>武冈市</t>
  </si>
  <si>
    <t>洞口县</t>
  </si>
  <si>
    <t>新宁县</t>
  </si>
  <si>
    <t>绥宁县</t>
  </si>
  <si>
    <t>岳阳市小计</t>
  </si>
  <si>
    <t>岳阳楼区</t>
  </si>
  <si>
    <t>君山区</t>
  </si>
  <si>
    <t>云溪区</t>
  </si>
  <si>
    <t>汨罗市</t>
  </si>
  <si>
    <t>平江县</t>
  </si>
  <si>
    <t>湘阴县</t>
  </si>
  <si>
    <t>临湘市</t>
  </si>
  <si>
    <t>华容县</t>
  </si>
  <si>
    <t>岳阳县</t>
  </si>
  <si>
    <t>常德市小计</t>
  </si>
  <si>
    <t>武陵区</t>
  </si>
  <si>
    <t>鼎城区</t>
  </si>
  <si>
    <t>津市市</t>
  </si>
  <si>
    <t>安乡县</t>
  </si>
  <si>
    <t>汉寿县</t>
  </si>
  <si>
    <t>澧县</t>
  </si>
  <si>
    <t>临澧县</t>
  </si>
  <si>
    <t>桃源县</t>
  </si>
  <si>
    <t>石门县</t>
  </si>
  <si>
    <t>张家界市小计</t>
  </si>
  <si>
    <t>永定区</t>
  </si>
  <si>
    <t>武陵源区</t>
  </si>
  <si>
    <t>慈利县</t>
  </si>
  <si>
    <t>桑植县</t>
  </si>
  <si>
    <t>益阳市小计</t>
  </si>
  <si>
    <t>资阳区</t>
  </si>
  <si>
    <t>赫山区</t>
  </si>
  <si>
    <t>沅江市</t>
  </si>
  <si>
    <t>南县</t>
  </si>
  <si>
    <t>桃江县</t>
  </si>
  <si>
    <t>安化县</t>
  </si>
  <si>
    <t>永州市小计</t>
  </si>
  <si>
    <t>零陵区</t>
  </si>
  <si>
    <t>冷水滩区</t>
  </si>
  <si>
    <t>道县</t>
  </si>
  <si>
    <t>宁远县</t>
  </si>
  <si>
    <t>江永县</t>
  </si>
  <si>
    <t>江华县</t>
  </si>
  <si>
    <t>蓝山县</t>
  </si>
  <si>
    <t>新田县</t>
  </si>
  <si>
    <t>祁阳县</t>
  </si>
  <si>
    <t>郴州市小计</t>
  </si>
  <si>
    <t>北湖区</t>
  </si>
  <si>
    <t>苏仙区</t>
  </si>
  <si>
    <t>资兴市</t>
  </si>
  <si>
    <t>桂阳县</t>
  </si>
  <si>
    <t>永兴县</t>
  </si>
  <si>
    <t>宜章县</t>
  </si>
  <si>
    <t>嘉禾县</t>
  </si>
  <si>
    <t>临武县</t>
  </si>
  <si>
    <t>汝城县</t>
  </si>
  <si>
    <t>桂东县</t>
  </si>
  <si>
    <t>安仁县</t>
  </si>
  <si>
    <t>娄底市小计</t>
  </si>
  <si>
    <t>娄星区</t>
  </si>
  <si>
    <t>涟源市</t>
  </si>
  <si>
    <t>冷水江市</t>
  </si>
  <si>
    <t>双峰县</t>
  </si>
  <si>
    <t>新化县</t>
  </si>
  <si>
    <t>怀化市小计</t>
  </si>
  <si>
    <t>鹤城区</t>
  </si>
  <si>
    <t>沅陵县</t>
  </si>
  <si>
    <t>辰溪县</t>
  </si>
  <si>
    <t>溆浦县</t>
  </si>
  <si>
    <t>麻阳县</t>
  </si>
  <si>
    <t>新晃县</t>
  </si>
  <si>
    <t>芷江县</t>
  </si>
  <si>
    <t>中方县</t>
  </si>
  <si>
    <t>洪江市</t>
  </si>
  <si>
    <t>洪江区</t>
  </si>
  <si>
    <t>会同县</t>
  </si>
  <si>
    <t>靖州县</t>
  </si>
  <si>
    <t>通道县</t>
  </si>
  <si>
    <t>湘西土家族苗族自治州小计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</si>
  <si>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</si>
  <si>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</si>
  <si>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</si>
  <si>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</si>
  <si>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</si>
  <si>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</si>
  <si>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</si>
  <si>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</si>
  <si>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</si>
  <si>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</si>
  <si>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</si>
  <si>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</si>
  <si>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</si>
  <si>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</si>
  <si>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</si>
  <si>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</si>
  <si>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</si>
  <si>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永州市</t>
  </si>
  <si>
    <t>郴州市</t>
  </si>
  <si>
    <t>娄底市</t>
  </si>
  <si>
    <t>怀化市</t>
  </si>
  <si>
    <t>湘西土家族苗族自治州</t>
  </si>
  <si>
    <t>备注</t>
  </si>
  <si>
    <t>单位：人，万元</t>
  </si>
  <si>
    <t>2009年参合人数</t>
  </si>
  <si>
    <t>2009年省级财政补助标准（元）</t>
  </si>
  <si>
    <t>2009年省级财政应安排补助资金</t>
  </si>
  <si>
    <t>附件：</t>
  </si>
  <si>
    <t>市县名称</t>
  </si>
  <si>
    <t>望城区</t>
  </si>
  <si>
    <t>2016年参合人数</t>
  </si>
  <si>
    <t>2016年比2009年新增参合人数</t>
  </si>
  <si>
    <t>2016新增人数、省级财政对2009年的40元、按新标准负担资金</t>
  </si>
  <si>
    <t>2016年省级财政应负担金额</t>
  </si>
  <si>
    <t>2016年总参合人数、比2009年新提标140元（或80元）省级财政应负担资金</t>
  </si>
  <si>
    <t>湘财预〔2016〕135号已预拨金额</t>
  </si>
  <si>
    <t>结算以前年度金额</t>
  </si>
  <si>
    <t>此次省级财政下达金额</t>
  </si>
  <si>
    <t>湖南省2016年新型农村合作医疗省级财政第二批补助资金安排表</t>
  </si>
  <si>
    <t>来源：省级财政安排</t>
  </si>
</sst>
</file>

<file path=xl/styles.xml><?xml version="1.0" encoding="utf-8"?>
<styleSheet xmlns="http://schemas.openxmlformats.org/spreadsheetml/2006/main">
  <numFmts count="3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0_ "/>
    <numFmt numFmtId="185" formatCode="0.00_ "/>
    <numFmt numFmtId="186" formatCode="0.00_);[Red]\(0.00\)"/>
    <numFmt numFmtId="187" formatCode="0_ "/>
    <numFmt numFmtId="188" formatCode="0_);[Red]\(0\)"/>
    <numFmt numFmtId="189" formatCode="0.000_ "/>
    <numFmt numFmtId="190" formatCode="0.0_ "/>
    <numFmt numFmtId="191" formatCode="0_ ;[Red]\-0\ "/>
    <numFmt numFmtId="192" formatCode="0.00000_ "/>
    <numFmt numFmtId="193" formatCode="0;_"/>
    <numFmt numFmtId="194" formatCode="0;_栀"/>
    <numFmt numFmtId="195" formatCode="0.0;_栀"/>
    <numFmt numFmtId="196" formatCode="0.00;_栀"/>
  </numFmts>
  <fonts count="4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6"/>
      <name val="黑体"/>
      <family val="0"/>
    </font>
    <font>
      <sz val="12"/>
      <name val="黑体"/>
      <family val="0"/>
    </font>
    <font>
      <sz val="18"/>
      <name val="方正小标宋_GBK"/>
      <family val="4"/>
    </font>
    <font>
      <b/>
      <sz val="12"/>
      <name val="宋体"/>
      <family val="0"/>
    </font>
    <font>
      <sz val="10"/>
      <name val="方正小标宋_GBK"/>
      <family val="4"/>
    </font>
    <font>
      <b/>
      <sz val="18"/>
      <name val="方正小标宋_GBK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3" fillId="0" borderId="10" xfId="40" applyFont="1" applyFill="1" applyBorder="1" applyAlignment="1">
      <alignment horizontal="center" vertical="center" wrapText="1"/>
      <protection/>
    </xf>
    <xf numFmtId="0" fontId="5" fillId="0" borderId="12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13" xfId="40" applyFont="1" applyFill="1" applyBorder="1" applyAlignment="1">
      <alignment vertical="center" wrapText="1"/>
      <protection/>
    </xf>
    <xf numFmtId="0" fontId="3" fillId="0" borderId="14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40" applyFont="1" applyFill="1" applyBorder="1" applyAlignment="1">
      <alignment vertical="center"/>
      <protection/>
    </xf>
    <xf numFmtId="0" fontId="5" fillId="0" borderId="15" xfId="40" applyFont="1" applyFill="1" applyBorder="1" applyAlignment="1">
      <alignment vertical="center"/>
      <protection/>
    </xf>
    <xf numFmtId="0" fontId="5" fillId="0" borderId="10" xfId="40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190" fontId="5" fillId="0" borderId="10" xfId="0" applyNumberFormat="1" applyFont="1" applyFill="1" applyBorder="1" applyAlignment="1">
      <alignment horizontal="center" vertical="center"/>
    </xf>
    <xf numFmtId="185" fontId="3" fillId="0" borderId="10" xfId="40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85" fontId="5" fillId="0" borderId="10" xfId="0" applyNumberFormat="1" applyFont="1" applyFill="1" applyBorder="1" applyAlignment="1">
      <alignment horizontal="center" vertical="center"/>
    </xf>
    <xf numFmtId="185" fontId="5" fillId="0" borderId="10" xfId="40" applyNumberFormat="1" applyFont="1" applyFill="1" applyBorder="1" applyAlignment="1">
      <alignment horizontal="center" vertical="center" wrapText="1"/>
      <protection/>
    </xf>
    <xf numFmtId="187" fontId="5" fillId="0" borderId="1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1"/>
  <sheetViews>
    <sheetView tabSelected="1" zoomScalePageLayoutView="0" workbookViewId="0" topLeftCell="A1">
      <pane xSplit="2" ySplit="4" topLeftCell="E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5" sqref="L5"/>
    </sheetView>
  </sheetViews>
  <sheetFormatPr defaultColWidth="9.00390625" defaultRowHeight="14.25"/>
  <cols>
    <col min="1" max="1" width="2.75390625" style="38" customWidth="1"/>
    <col min="2" max="2" width="10.00390625" style="15" customWidth="1"/>
    <col min="3" max="3" width="2.625" style="15" customWidth="1"/>
    <col min="4" max="4" width="8.50390625" style="16" customWidth="1"/>
    <col min="5" max="5" width="9.25390625" style="16" customWidth="1"/>
    <col min="6" max="6" width="8.25390625" style="16" customWidth="1"/>
    <col min="7" max="7" width="4.125" style="16" customWidth="1"/>
    <col min="8" max="8" width="9.75390625" style="17" customWidth="1"/>
    <col min="9" max="9" width="4.50390625" style="17" customWidth="1"/>
    <col min="10" max="10" width="8.625" style="17" customWidth="1"/>
    <col min="11" max="11" width="9.625" style="18" customWidth="1"/>
    <col min="12" max="12" width="10.375" style="19" customWidth="1"/>
    <col min="13" max="13" width="7.75390625" style="38" customWidth="1"/>
    <col min="14" max="14" width="6.875" style="38" customWidth="1"/>
    <col min="15" max="15" width="9.625" style="41" customWidth="1"/>
    <col min="16" max="16" width="12.875" style="2" customWidth="1"/>
    <col min="17" max="16384" width="9.00390625" style="4" customWidth="1"/>
  </cols>
  <sheetData>
    <row r="1" spans="1:14" ht="20.25">
      <c r="A1" s="14" t="s">
        <v>157</v>
      </c>
      <c r="C1" s="14"/>
      <c r="M1" s="20"/>
      <c r="N1" s="20"/>
    </row>
    <row r="2" spans="1:16" s="3" customFormat="1" ht="33" customHeight="1">
      <c r="A2" s="46" t="s">
        <v>168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s="3" customFormat="1" ht="21.75" customHeight="1">
      <c r="A3" s="21"/>
      <c r="B3" s="21"/>
      <c r="C3" s="22"/>
      <c r="D3" s="22"/>
      <c r="E3" s="22"/>
      <c r="F3" s="22"/>
      <c r="G3" s="21"/>
      <c r="H3" s="21"/>
      <c r="I3" s="21"/>
      <c r="J3" s="21"/>
      <c r="K3" s="21"/>
      <c r="L3" s="21"/>
      <c r="M3" s="21"/>
      <c r="N3" s="21"/>
      <c r="O3" s="42"/>
      <c r="P3" s="9" t="s">
        <v>153</v>
      </c>
    </row>
    <row r="4" spans="1:16" s="5" customFormat="1" ht="108.75" customHeight="1">
      <c r="A4" s="40"/>
      <c r="B4" s="23" t="s">
        <v>158</v>
      </c>
      <c r="C4" s="24" t="s">
        <v>10</v>
      </c>
      <c r="D4" s="24" t="s">
        <v>154</v>
      </c>
      <c r="E4" s="24" t="s">
        <v>160</v>
      </c>
      <c r="F4" s="24" t="s">
        <v>161</v>
      </c>
      <c r="G4" s="10" t="s">
        <v>155</v>
      </c>
      <c r="H4" s="10" t="s">
        <v>156</v>
      </c>
      <c r="I4" s="10" t="s">
        <v>11</v>
      </c>
      <c r="J4" s="10" t="s">
        <v>162</v>
      </c>
      <c r="K4" s="10" t="s">
        <v>164</v>
      </c>
      <c r="L4" s="25" t="s">
        <v>163</v>
      </c>
      <c r="M4" s="26" t="s">
        <v>165</v>
      </c>
      <c r="N4" s="26" t="s">
        <v>166</v>
      </c>
      <c r="O4" s="25" t="s">
        <v>167</v>
      </c>
      <c r="P4" s="8" t="s">
        <v>152</v>
      </c>
    </row>
    <row r="5" spans="1:16" ht="60" customHeight="1">
      <c r="A5" s="27" t="s">
        <v>12</v>
      </c>
      <c r="B5" s="28"/>
      <c r="C5" s="29"/>
      <c r="D5" s="30">
        <f>D6+D13+D24+D31+D45+D59+D70+D81+D87+D95+D108+D121+D128+D143</f>
        <v>46137606</v>
      </c>
      <c r="E5" s="30">
        <f aca="true" t="shared" si="0" ref="E5:O5">E6+E13+E24+E31+E45+E59+E70+E81+E87+E95+E108+E121+E128+E143</f>
        <v>50879673</v>
      </c>
      <c r="F5" s="30">
        <f t="shared" si="0"/>
        <v>4742067</v>
      </c>
      <c r="G5" s="30">
        <f t="shared" si="0"/>
        <v>3050</v>
      </c>
      <c r="H5" s="43">
        <f t="shared" si="0"/>
        <v>108153.7984</v>
      </c>
      <c r="I5" s="30"/>
      <c r="J5" s="43">
        <f t="shared" si="0"/>
        <v>14671.795799999998</v>
      </c>
      <c r="K5" s="43">
        <f t="shared" si="0"/>
        <v>383421.5346</v>
      </c>
      <c r="L5" s="31">
        <f t="shared" si="0"/>
        <v>538933.6000000001</v>
      </c>
      <c r="M5" s="45">
        <f t="shared" si="0"/>
        <v>403214</v>
      </c>
      <c r="N5" s="31">
        <f t="shared" si="0"/>
        <v>-51.6</v>
      </c>
      <c r="O5" s="31">
        <f t="shared" si="0"/>
        <v>135668</v>
      </c>
      <c r="P5" s="6" t="s">
        <v>169</v>
      </c>
    </row>
    <row r="6" spans="1:16" ht="18.75" customHeight="1">
      <c r="A6" s="47" t="s">
        <v>138</v>
      </c>
      <c r="B6" s="11" t="s">
        <v>13</v>
      </c>
      <c r="C6" s="12"/>
      <c r="D6" s="12">
        <f>SUM(D8:D12)</f>
        <v>3684244</v>
      </c>
      <c r="E6" s="12">
        <f aca="true" t="shared" si="1" ref="E6:O6">SUM(E8:E12)</f>
        <v>3597120</v>
      </c>
      <c r="F6" s="12">
        <f t="shared" si="1"/>
        <v>-87124</v>
      </c>
      <c r="G6" s="12">
        <f t="shared" si="1"/>
        <v>120</v>
      </c>
      <c r="H6" s="44">
        <f t="shared" si="1"/>
        <v>5184.3264</v>
      </c>
      <c r="I6" s="12">
        <f t="shared" si="1"/>
        <v>140</v>
      </c>
      <c r="J6" s="44">
        <f t="shared" si="1"/>
        <v>363.18879999999996</v>
      </c>
      <c r="K6" s="44">
        <f t="shared" si="1"/>
        <v>22413.9496</v>
      </c>
      <c r="L6" s="12">
        <f t="shared" si="1"/>
        <v>31090</v>
      </c>
      <c r="M6" s="39">
        <v>23578</v>
      </c>
      <c r="N6" s="39">
        <v>-50.4</v>
      </c>
      <c r="O6" s="12">
        <f t="shared" si="1"/>
        <v>7461.600000000002</v>
      </c>
      <c r="P6" s="7"/>
    </row>
    <row r="7" spans="1:16" ht="42" customHeight="1">
      <c r="A7" s="48"/>
      <c r="B7" s="12" t="s">
        <v>14</v>
      </c>
      <c r="C7" s="12"/>
      <c r="D7" s="12">
        <f>D8+D9+D10</f>
        <v>1524108</v>
      </c>
      <c r="E7" s="12">
        <f aca="true" t="shared" si="2" ref="E7:O7">E8+E9+E10</f>
        <v>1303438</v>
      </c>
      <c r="F7" s="12">
        <f t="shared" si="2"/>
        <v>-220670</v>
      </c>
      <c r="G7" s="12">
        <f t="shared" si="2"/>
        <v>72</v>
      </c>
      <c r="H7" s="44">
        <f t="shared" si="2"/>
        <v>0</v>
      </c>
      <c r="I7" s="12">
        <f t="shared" si="2"/>
        <v>0</v>
      </c>
      <c r="J7" s="44">
        <f t="shared" si="2"/>
        <v>0</v>
      </c>
      <c r="K7" s="44">
        <f t="shared" si="2"/>
        <v>0</v>
      </c>
      <c r="L7" s="12">
        <f t="shared" si="2"/>
        <v>3128.4</v>
      </c>
      <c r="M7" s="39">
        <v>2698</v>
      </c>
      <c r="N7" s="39">
        <v>-50.4</v>
      </c>
      <c r="O7" s="12">
        <f t="shared" si="2"/>
        <v>379.9999999999999</v>
      </c>
      <c r="P7" s="7"/>
    </row>
    <row r="8" spans="1:16" ht="24" customHeight="1">
      <c r="A8" s="48"/>
      <c r="B8" s="10" t="s">
        <v>15</v>
      </c>
      <c r="C8" s="10"/>
      <c r="D8" s="10">
        <v>468682</v>
      </c>
      <c r="E8" s="10">
        <v>355142</v>
      </c>
      <c r="F8" s="10">
        <f>E8-D8</f>
        <v>-113540</v>
      </c>
      <c r="G8" s="10">
        <v>24</v>
      </c>
      <c r="H8" s="32"/>
      <c r="I8" s="10"/>
      <c r="J8" s="34"/>
      <c r="K8" s="34">
        <v>0</v>
      </c>
      <c r="L8" s="31">
        <f>ROUNDUP(E8*G8*0.0001+E8*140*I8*0.000001,1)</f>
        <v>852.4</v>
      </c>
      <c r="M8" s="39">
        <v>672</v>
      </c>
      <c r="N8" s="39">
        <v>-50.2</v>
      </c>
      <c r="O8" s="31">
        <f>L8-M8+N8</f>
        <v>130.2</v>
      </c>
      <c r="P8" s="7"/>
    </row>
    <row r="9" spans="1:16" s="1" customFormat="1" ht="18.75" customHeight="1">
      <c r="A9" s="48"/>
      <c r="B9" s="10" t="s">
        <v>16</v>
      </c>
      <c r="C9" s="10"/>
      <c r="D9" s="26">
        <v>651133</v>
      </c>
      <c r="E9" s="26">
        <v>555244</v>
      </c>
      <c r="F9" s="10">
        <f>E9-D9</f>
        <v>-95889</v>
      </c>
      <c r="G9" s="26">
        <v>24</v>
      </c>
      <c r="H9" s="32"/>
      <c r="I9" s="33"/>
      <c r="J9" s="34">
        <f>F9*40*I9*0.000001</f>
        <v>0</v>
      </c>
      <c r="K9" s="34">
        <f>E9*140*I9*0.000001</f>
        <v>0</v>
      </c>
      <c r="L9" s="31">
        <f>ROUNDUP(E9*G9*0.0001+E9*140*I9*0.000001,1)</f>
        <v>1332.6</v>
      </c>
      <c r="M9" s="39">
        <v>1250</v>
      </c>
      <c r="N9" s="39">
        <v>-0.2</v>
      </c>
      <c r="O9" s="31">
        <f>L9-M9+N9</f>
        <v>82.3999999999999</v>
      </c>
      <c r="P9" s="7"/>
    </row>
    <row r="10" spans="1:16" s="1" customFormat="1" ht="18.75" customHeight="1">
      <c r="A10" s="48"/>
      <c r="B10" s="10" t="s">
        <v>159</v>
      </c>
      <c r="C10" s="10"/>
      <c r="D10" s="26">
        <v>404293</v>
      </c>
      <c r="E10" s="26">
        <v>393052</v>
      </c>
      <c r="F10" s="10">
        <f>E10-D10</f>
        <v>-11241</v>
      </c>
      <c r="G10" s="26">
        <v>24</v>
      </c>
      <c r="H10" s="32"/>
      <c r="I10" s="33"/>
      <c r="J10" s="34">
        <f>F10*40*I10*0.000001</f>
        <v>0</v>
      </c>
      <c r="K10" s="34">
        <f>E10*140*I10*0.000001</f>
        <v>0</v>
      </c>
      <c r="L10" s="31">
        <f>ROUNDUP(E10*G10*0.0001+E10*140*I10*0.000001,1)</f>
        <v>943.4</v>
      </c>
      <c r="M10" s="39">
        <v>776</v>
      </c>
      <c r="N10" s="39"/>
      <c r="O10" s="31">
        <f>L10-M10+N10</f>
        <v>167.39999999999998</v>
      </c>
      <c r="P10" s="7"/>
    </row>
    <row r="11" spans="1:16" s="1" customFormat="1" ht="18.75" customHeight="1">
      <c r="A11" s="48"/>
      <c r="B11" s="13" t="s">
        <v>0</v>
      </c>
      <c r="C11" s="13"/>
      <c r="D11" s="26">
        <v>1099028</v>
      </c>
      <c r="E11" s="26">
        <v>1192651</v>
      </c>
      <c r="F11" s="10">
        <f>E11-D11</f>
        <v>93623</v>
      </c>
      <c r="G11" s="26">
        <v>24</v>
      </c>
      <c r="H11" s="32">
        <f>D11*G11/10000</f>
        <v>2637.6672</v>
      </c>
      <c r="I11" s="33">
        <v>65</v>
      </c>
      <c r="J11" s="34">
        <f>F11*40*I11*0.000001</f>
        <v>243.41979999999998</v>
      </c>
      <c r="K11" s="34">
        <f>E11*140*I11*0.000001</f>
        <v>10853.124099999999</v>
      </c>
      <c r="L11" s="31">
        <f>ROUNDUP(H11+J11+K11,1)</f>
        <v>13734.300000000001</v>
      </c>
      <c r="M11" s="39">
        <v>10334</v>
      </c>
      <c r="N11" s="39"/>
      <c r="O11" s="31">
        <f>L11-M11+N11</f>
        <v>3400.300000000001</v>
      </c>
      <c r="P11" s="7"/>
    </row>
    <row r="12" spans="1:16" s="1" customFormat="1" ht="18.75" customHeight="1">
      <c r="A12" s="49"/>
      <c r="B12" s="13" t="s">
        <v>1</v>
      </c>
      <c r="C12" s="13"/>
      <c r="D12" s="26">
        <v>1061108</v>
      </c>
      <c r="E12" s="26">
        <v>1101031</v>
      </c>
      <c r="F12" s="10">
        <f>E12-D12</f>
        <v>39923</v>
      </c>
      <c r="G12" s="26">
        <v>24</v>
      </c>
      <c r="H12" s="32">
        <f>D12*G12/10000</f>
        <v>2546.6592</v>
      </c>
      <c r="I12" s="33">
        <v>75</v>
      </c>
      <c r="J12" s="34">
        <f>F12*40*I12*0.000001</f>
        <v>119.76899999999999</v>
      </c>
      <c r="K12" s="34">
        <f>E12*140*I12*0.000001</f>
        <v>11560.825499999999</v>
      </c>
      <c r="L12" s="31">
        <f>ROUNDUP(H12+J12+K12,1)</f>
        <v>14227.300000000001</v>
      </c>
      <c r="M12" s="39">
        <v>10546</v>
      </c>
      <c r="N12" s="39"/>
      <c r="O12" s="31">
        <f>L12-M12+N12</f>
        <v>3681.300000000001</v>
      </c>
      <c r="P12" s="7"/>
    </row>
    <row r="13" spans="1:16" ht="18.75" customHeight="1">
      <c r="A13" s="47" t="s">
        <v>139</v>
      </c>
      <c r="B13" s="12" t="s">
        <v>17</v>
      </c>
      <c r="C13" s="12"/>
      <c r="D13" s="12">
        <f>SUM(D15:D23)</f>
        <v>2521891</v>
      </c>
      <c r="E13" s="12">
        <f aca="true" t="shared" si="3" ref="E13:O13">SUM(E15:E23)</f>
        <v>2612715</v>
      </c>
      <c r="F13" s="12">
        <f t="shared" si="3"/>
        <v>90824</v>
      </c>
      <c r="G13" s="12">
        <f t="shared" si="3"/>
        <v>220</v>
      </c>
      <c r="H13" s="44">
        <f t="shared" si="3"/>
        <v>4305.9832</v>
      </c>
      <c r="I13" s="12">
        <f t="shared" si="3"/>
        <v>415</v>
      </c>
      <c r="J13" s="44">
        <f t="shared" si="3"/>
        <v>255.4952</v>
      </c>
      <c r="K13" s="44">
        <f t="shared" si="3"/>
        <v>12791.2576</v>
      </c>
      <c r="L13" s="12">
        <f t="shared" si="3"/>
        <v>27085.3</v>
      </c>
      <c r="M13" s="39">
        <v>20382</v>
      </c>
      <c r="N13" s="39">
        <v>0</v>
      </c>
      <c r="O13" s="12">
        <f t="shared" si="3"/>
        <v>6703.300000000001</v>
      </c>
      <c r="P13" s="7"/>
    </row>
    <row r="14" spans="1:16" ht="14.25">
      <c r="A14" s="48"/>
      <c r="B14" s="12" t="s">
        <v>18</v>
      </c>
      <c r="C14" s="12"/>
      <c r="D14" s="12">
        <f>SUM(D15:D18)</f>
        <v>249537</v>
      </c>
      <c r="E14" s="12">
        <f aca="true" t="shared" si="4" ref="E14:O14">SUM(E15:E18)</f>
        <v>283274</v>
      </c>
      <c r="F14" s="12">
        <f t="shared" si="4"/>
        <v>33737</v>
      </c>
      <c r="G14" s="12">
        <f t="shared" si="4"/>
        <v>96</v>
      </c>
      <c r="H14" s="44">
        <f t="shared" si="4"/>
        <v>598.8888</v>
      </c>
      <c r="I14" s="12">
        <f t="shared" si="4"/>
        <v>60</v>
      </c>
      <c r="J14" s="44">
        <f t="shared" si="4"/>
        <v>25.9668</v>
      </c>
      <c r="K14" s="44">
        <f t="shared" si="4"/>
        <v>474.4278</v>
      </c>
      <c r="L14" s="12">
        <f t="shared" si="4"/>
        <v>1099.4</v>
      </c>
      <c r="M14" s="39">
        <v>848</v>
      </c>
      <c r="N14" s="39">
        <v>0</v>
      </c>
      <c r="O14" s="12">
        <f t="shared" si="4"/>
        <v>251.4</v>
      </c>
      <c r="P14" s="7"/>
    </row>
    <row r="15" spans="1:16" s="1" customFormat="1" ht="18.75" customHeight="1">
      <c r="A15" s="48"/>
      <c r="B15" s="10" t="s">
        <v>19</v>
      </c>
      <c r="C15" s="10"/>
      <c r="D15" s="26">
        <v>103313</v>
      </c>
      <c r="E15" s="26">
        <v>104307</v>
      </c>
      <c r="F15" s="10">
        <f aca="true" t="shared" si="5" ref="F15:F23">E15-D15</f>
        <v>994</v>
      </c>
      <c r="G15" s="26">
        <v>24</v>
      </c>
      <c r="H15" s="32">
        <f aca="true" t="shared" si="6" ref="H15:H23">D15*G15/10000</f>
        <v>247.9512</v>
      </c>
      <c r="I15" s="33"/>
      <c r="J15" s="34">
        <f aca="true" t="shared" si="7" ref="J15:J23">F15*40*I15*0.000001</f>
        <v>0</v>
      </c>
      <c r="K15" s="34">
        <f>E15*140*I15*0.000001</f>
        <v>0</v>
      </c>
      <c r="L15" s="31">
        <f aca="true" t="shared" si="8" ref="L15:L23">ROUNDUP(H15+J15+K15,1)</f>
        <v>248</v>
      </c>
      <c r="M15" s="39">
        <v>198</v>
      </c>
      <c r="N15" s="39"/>
      <c r="O15" s="31">
        <f aca="true" t="shared" si="9" ref="O15:O23">L15-M15+N15</f>
        <v>50</v>
      </c>
      <c r="P15" s="7"/>
    </row>
    <row r="16" spans="1:16" s="1" customFormat="1" ht="18.75" customHeight="1">
      <c r="A16" s="48"/>
      <c r="B16" s="10" t="s">
        <v>20</v>
      </c>
      <c r="C16" s="10"/>
      <c r="D16" s="26">
        <v>60468</v>
      </c>
      <c r="E16" s="26">
        <v>67689</v>
      </c>
      <c r="F16" s="10">
        <f t="shared" si="5"/>
        <v>7221</v>
      </c>
      <c r="G16" s="26">
        <v>24</v>
      </c>
      <c r="H16" s="32">
        <f t="shared" si="6"/>
        <v>145.1232</v>
      </c>
      <c r="I16" s="33">
        <v>10</v>
      </c>
      <c r="J16" s="34">
        <f t="shared" si="7"/>
        <v>2.8884</v>
      </c>
      <c r="K16" s="34">
        <f>E16*140*I16*0.000001</f>
        <v>94.7646</v>
      </c>
      <c r="L16" s="31">
        <f t="shared" si="8"/>
        <v>242.79999999999998</v>
      </c>
      <c r="M16" s="39">
        <v>186</v>
      </c>
      <c r="N16" s="39"/>
      <c r="O16" s="31">
        <f t="shared" si="9"/>
        <v>56.79999999999998</v>
      </c>
      <c r="P16" s="7"/>
    </row>
    <row r="17" spans="1:16" s="1" customFormat="1" ht="18.75" customHeight="1">
      <c r="A17" s="48"/>
      <c r="B17" s="10" t="s">
        <v>21</v>
      </c>
      <c r="C17" s="10"/>
      <c r="D17" s="26">
        <v>41980</v>
      </c>
      <c r="E17" s="26">
        <v>48632</v>
      </c>
      <c r="F17" s="10">
        <f t="shared" si="5"/>
        <v>6652</v>
      </c>
      <c r="G17" s="26">
        <v>24</v>
      </c>
      <c r="H17" s="32">
        <f t="shared" si="6"/>
        <v>100.752</v>
      </c>
      <c r="I17" s="33">
        <v>30</v>
      </c>
      <c r="J17" s="34">
        <f t="shared" si="7"/>
        <v>7.982399999999999</v>
      </c>
      <c r="K17" s="34">
        <f>E17*140*I17*0.000001</f>
        <v>204.2544</v>
      </c>
      <c r="L17" s="31">
        <f t="shared" si="8"/>
        <v>313</v>
      </c>
      <c r="M17" s="39">
        <v>237</v>
      </c>
      <c r="N17" s="39"/>
      <c r="O17" s="31">
        <f t="shared" si="9"/>
        <v>76</v>
      </c>
      <c r="P17" s="7"/>
    </row>
    <row r="18" spans="1:16" s="1" customFormat="1" ht="18.75" customHeight="1">
      <c r="A18" s="48"/>
      <c r="B18" s="10" t="s">
        <v>22</v>
      </c>
      <c r="C18" s="10"/>
      <c r="D18" s="26">
        <v>43776</v>
      </c>
      <c r="E18" s="26">
        <v>62646</v>
      </c>
      <c r="F18" s="10">
        <f t="shared" si="5"/>
        <v>18870</v>
      </c>
      <c r="G18" s="26">
        <v>24</v>
      </c>
      <c r="H18" s="32">
        <f t="shared" si="6"/>
        <v>105.0624</v>
      </c>
      <c r="I18" s="33">
        <v>20</v>
      </c>
      <c r="J18" s="34">
        <f t="shared" si="7"/>
        <v>15.096</v>
      </c>
      <c r="K18" s="34">
        <f>E18*140*I18*0.000001</f>
        <v>175.40879999999999</v>
      </c>
      <c r="L18" s="31">
        <f t="shared" si="8"/>
        <v>295.6</v>
      </c>
      <c r="M18" s="39">
        <v>227</v>
      </c>
      <c r="N18" s="39"/>
      <c r="O18" s="31">
        <f t="shared" si="9"/>
        <v>68.60000000000002</v>
      </c>
      <c r="P18" s="7"/>
    </row>
    <row r="19" spans="1:16" s="1" customFormat="1" ht="18.75" customHeight="1">
      <c r="A19" s="48"/>
      <c r="B19" s="13" t="s">
        <v>23</v>
      </c>
      <c r="C19" s="13"/>
      <c r="D19" s="26">
        <v>263292</v>
      </c>
      <c r="E19" s="26">
        <v>269950</v>
      </c>
      <c r="F19" s="10">
        <f t="shared" si="5"/>
        <v>6658</v>
      </c>
      <c r="G19" s="26">
        <v>24</v>
      </c>
      <c r="H19" s="32">
        <f t="shared" si="6"/>
        <v>631.9008</v>
      </c>
      <c r="I19" s="33">
        <v>65</v>
      </c>
      <c r="J19" s="34">
        <f t="shared" si="7"/>
        <v>17.3108</v>
      </c>
      <c r="K19" s="34">
        <f>E19*140*I19*0.000001</f>
        <v>2456.545</v>
      </c>
      <c r="L19" s="31">
        <f t="shared" si="8"/>
        <v>3105.7999999999997</v>
      </c>
      <c r="M19" s="39">
        <v>2281</v>
      </c>
      <c r="N19" s="39"/>
      <c r="O19" s="31">
        <f t="shared" si="9"/>
        <v>824.7999999999997</v>
      </c>
      <c r="P19" s="7"/>
    </row>
    <row r="20" spans="1:16" s="1" customFormat="1" ht="18.75" customHeight="1">
      <c r="A20" s="48"/>
      <c r="B20" s="13" t="s">
        <v>24</v>
      </c>
      <c r="C20" s="13"/>
      <c r="D20" s="26">
        <v>777527</v>
      </c>
      <c r="E20" s="26">
        <v>754438</v>
      </c>
      <c r="F20" s="10">
        <f t="shared" si="5"/>
        <v>-23089</v>
      </c>
      <c r="G20" s="26">
        <v>24</v>
      </c>
      <c r="H20" s="32"/>
      <c r="I20" s="33">
        <v>75</v>
      </c>
      <c r="J20" s="34"/>
      <c r="K20" s="34"/>
      <c r="L20" s="31">
        <f>ROUNDUP(E20*G20*0.0001+E20*140*I20*0.000001,1)</f>
        <v>9732.300000000001</v>
      </c>
      <c r="M20" s="39">
        <v>7377</v>
      </c>
      <c r="N20" s="39"/>
      <c r="O20" s="31">
        <f t="shared" si="9"/>
        <v>2355.300000000001</v>
      </c>
      <c r="P20" s="7"/>
    </row>
    <row r="21" spans="1:16" s="1" customFormat="1" ht="18.75" customHeight="1">
      <c r="A21" s="48"/>
      <c r="B21" s="13" t="s">
        <v>25</v>
      </c>
      <c r="C21" s="13"/>
      <c r="D21" s="26">
        <v>633987</v>
      </c>
      <c r="E21" s="26">
        <v>654828</v>
      </c>
      <c r="F21" s="10">
        <f t="shared" si="5"/>
        <v>20841</v>
      </c>
      <c r="G21" s="26">
        <v>24</v>
      </c>
      <c r="H21" s="32">
        <f t="shared" si="6"/>
        <v>1521.5688</v>
      </c>
      <c r="I21" s="33">
        <v>65</v>
      </c>
      <c r="J21" s="34">
        <f t="shared" si="7"/>
        <v>54.1866</v>
      </c>
      <c r="K21" s="34">
        <f>E21*140*I21*0.000001</f>
        <v>5958.9348</v>
      </c>
      <c r="L21" s="31">
        <f t="shared" si="8"/>
        <v>7534.700000000001</v>
      </c>
      <c r="M21" s="39">
        <v>5616</v>
      </c>
      <c r="N21" s="39"/>
      <c r="O21" s="31">
        <f t="shared" si="9"/>
        <v>1918.7000000000007</v>
      </c>
      <c r="P21" s="7"/>
    </row>
    <row r="22" spans="1:16" s="1" customFormat="1" ht="18.75" customHeight="1">
      <c r="A22" s="48"/>
      <c r="B22" s="13" t="s">
        <v>2</v>
      </c>
      <c r="C22" s="13" t="s">
        <v>26</v>
      </c>
      <c r="D22" s="26">
        <v>455618</v>
      </c>
      <c r="E22" s="26">
        <v>497415</v>
      </c>
      <c r="F22" s="10">
        <f t="shared" si="5"/>
        <v>41797</v>
      </c>
      <c r="G22" s="26">
        <v>26</v>
      </c>
      <c r="H22" s="32">
        <f t="shared" si="6"/>
        <v>1184.6068</v>
      </c>
      <c r="I22" s="33">
        <v>75</v>
      </c>
      <c r="J22" s="34">
        <f t="shared" si="7"/>
        <v>125.39099999999999</v>
      </c>
      <c r="K22" s="34">
        <f>E22*80*I22*0.000001</f>
        <v>2984.49</v>
      </c>
      <c r="L22" s="31">
        <f t="shared" si="8"/>
        <v>4294.5</v>
      </c>
      <c r="M22" s="39">
        <v>3274</v>
      </c>
      <c r="N22" s="39"/>
      <c r="O22" s="31">
        <f t="shared" si="9"/>
        <v>1020.5</v>
      </c>
      <c r="P22" s="7"/>
    </row>
    <row r="23" spans="1:16" s="1" customFormat="1" ht="18.75" customHeight="1">
      <c r="A23" s="49"/>
      <c r="B23" s="13" t="s">
        <v>3</v>
      </c>
      <c r="C23" s="13" t="s">
        <v>26</v>
      </c>
      <c r="D23" s="26">
        <v>141930</v>
      </c>
      <c r="E23" s="26">
        <v>152810</v>
      </c>
      <c r="F23" s="10">
        <f t="shared" si="5"/>
        <v>10880</v>
      </c>
      <c r="G23" s="26">
        <v>26</v>
      </c>
      <c r="H23" s="32">
        <f t="shared" si="6"/>
        <v>369.018</v>
      </c>
      <c r="I23" s="33">
        <v>75</v>
      </c>
      <c r="J23" s="34">
        <f t="shared" si="7"/>
        <v>32.64</v>
      </c>
      <c r="K23" s="34">
        <f>E23*80*I23*0.000001</f>
        <v>916.86</v>
      </c>
      <c r="L23" s="31">
        <f t="shared" si="8"/>
        <v>1318.6</v>
      </c>
      <c r="M23" s="39">
        <v>986</v>
      </c>
      <c r="N23" s="39"/>
      <c r="O23" s="31">
        <f t="shared" si="9"/>
        <v>332.5999999999999</v>
      </c>
      <c r="P23" s="7"/>
    </row>
    <row r="24" spans="1:16" ht="18.75" customHeight="1">
      <c r="A24" s="47" t="s">
        <v>140</v>
      </c>
      <c r="B24" s="12" t="s">
        <v>27</v>
      </c>
      <c r="C24" s="12"/>
      <c r="D24" s="12">
        <f>SUM(D26:D30)</f>
        <v>1820101</v>
      </c>
      <c r="E24" s="12">
        <f aca="true" t="shared" si="10" ref="E24:O24">SUM(E26:E30)</f>
        <v>1872825</v>
      </c>
      <c r="F24" s="12">
        <f t="shared" si="10"/>
        <v>52724</v>
      </c>
      <c r="G24" s="12">
        <f t="shared" si="10"/>
        <v>120</v>
      </c>
      <c r="H24" s="44">
        <f t="shared" si="10"/>
        <v>2317.4928</v>
      </c>
      <c r="I24" s="12">
        <f t="shared" si="10"/>
        <v>285</v>
      </c>
      <c r="J24" s="44">
        <f t="shared" si="10"/>
        <v>179.9914</v>
      </c>
      <c r="K24" s="44">
        <f t="shared" si="10"/>
        <v>9958.8779</v>
      </c>
      <c r="L24" s="12">
        <f t="shared" si="10"/>
        <v>23888.199999999997</v>
      </c>
      <c r="M24" s="39">
        <v>17936</v>
      </c>
      <c r="N24" s="39">
        <v>0</v>
      </c>
      <c r="O24" s="12">
        <f t="shared" si="10"/>
        <v>5952.200000000001</v>
      </c>
      <c r="P24" s="7"/>
    </row>
    <row r="25" spans="1:16" ht="14.25">
      <c r="A25" s="48"/>
      <c r="B25" s="12" t="s">
        <v>18</v>
      </c>
      <c r="C25" s="12"/>
      <c r="D25" s="12">
        <f>D26+D27</f>
        <v>279115</v>
      </c>
      <c r="E25" s="12">
        <f aca="true" t="shared" si="11" ref="E25:O25">E26+E27</f>
        <v>286874</v>
      </c>
      <c r="F25" s="12">
        <f t="shared" si="11"/>
        <v>7759</v>
      </c>
      <c r="G25" s="12">
        <f t="shared" si="11"/>
        <v>48</v>
      </c>
      <c r="H25" s="44">
        <f t="shared" si="11"/>
        <v>475.9704</v>
      </c>
      <c r="I25" s="12">
        <f t="shared" si="11"/>
        <v>60</v>
      </c>
      <c r="J25" s="44">
        <f t="shared" si="11"/>
        <v>13.9836</v>
      </c>
      <c r="K25" s="44">
        <f t="shared" si="11"/>
        <v>881.8908</v>
      </c>
      <c r="L25" s="12">
        <f t="shared" si="11"/>
        <v>1879.5</v>
      </c>
      <c r="M25" s="39">
        <v>1421</v>
      </c>
      <c r="N25" s="39">
        <v>0</v>
      </c>
      <c r="O25" s="12">
        <f t="shared" si="11"/>
        <v>458.4999999999999</v>
      </c>
      <c r="P25" s="7"/>
    </row>
    <row r="26" spans="1:16" s="1" customFormat="1" ht="18.75" customHeight="1">
      <c r="A26" s="48"/>
      <c r="B26" s="10" t="s">
        <v>28</v>
      </c>
      <c r="C26" s="10"/>
      <c r="D26" s="26">
        <v>198321</v>
      </c>
      <c r="E26" s="26">
        <v>209974</v>
      </c>
      <c r="F26" s="10">
        <f>E26-D26</f>
        <v>11653</v>
      </c>
      <c r="G26" s="26">
        <v>24</v>
      </c>
      <c r="H26" s="32">
        <f>D26*G26/10000</f>
        <v>475.9704</v>
      </c>
      <c r="I26" s="33">
        <v>30</v>
      </c>
      <c r="J26" s="34">
        <f>F26*40*I26*0.000001</f>
        <v>13.9836</v>
      </c>
      <c r="K26" s="34">
        <f>E26*140*I26*0.000001</f>
        <v>881.8908</v>
      </c>
      <c r="L26" s="31">
        <f>ROUNDUP(H26+J26+K26,1)</f>
        <v>1371.8999999999999</v>
      </c>
      <c r="M26" s="39">
        <v>1051</v>
      </c>
      <c r="N26" s="39"/>
      <c r="O26" s="31">
        <f>L26-M26+N26</f>
        <v>320.89999999999986</v>
      </c>
      <c r="P26" s="7"/>
    </row>
    <row r="27" spans="1:16" s="1" customFormat="1" ht="18.75" customHeight="1">
      <c r="A27" s="48"/>
      <c r="B27" s="10" t="s">
        <v>29</v>
      </c>
      <c r="C27" s="10"/>
      <c r="D27" s="26">
        <v>80794</v>
      </c>
      <c r="E27" s="26">
        <v>76900</v>
      </c>
      <c r="F27" s="10">
        <f>E27-D27</f>
        <v>-3894</v>
      </c>
      <c r="G27" s="26">
        <v>24</v>
      </c>
      <c r="H27" s="32"/>
      <c r="I27" s="33">
        <v>30</v>
      </c>
      <c r="J27" s="34"/>
      <c r="K27" s="34"/>
      <c r="L27" s="31">
        <f>ROUNDUP(E27*G27*0.0001+E27*140*I27*0.000001,1)</f>
        <v>507.6</v>
      </c>
      <c r="M27" s="39">
        <v>370</v>
      </c>
      <c r="N27" s="39"/>
      <c r="O27" s="31">
        <f>L27-M27+N27</f>
        <v>137.60000000000002</v>
      </c>
      <c r="P27" s="7"/>
    </row>
    <row r="28" spans="1:16" s="1" customFormat="1" ht="18.75" customHeight="1">
      <c r="A28" s="48"/>
      <c r="B28" s="13" t="s">
        <v>30</v>
      </c>
      <c r="C28" s="13"/>
      <c r="D28" s="26">
        <v>773685</v>
      </c>
      <c r="E28" s="26">
        <v>763917</v>
      </c>
      <c r="F28" s="10">
        <f>E28-D28</f>
        <v>-9768</v>
      </c>
      <c r="G28" s="26">
        <v>24</v>
      </c>
      <c r="H28" s="32"/>
      <c r="I28" s="33">
        <v>85</v>
      </c>
      <c r="J28" s="34"/>
      <c r="K28" s="34"/>
      <c r="L28" s="31">
        <f>ROUNDUP(E28*G28*0.0001+E28*140*I28*0.000001,1)</f>
        <v>10924.1</v>
      </c>
      <c r="M28" s="39">
        <v>8453</v>
      </c>
      <c r="N28" s="39"/>
      <c r="O28" s="31">
        <f>L28-M28+N28</f>
        <v>2471.1000000000004</v>
      </c>
      <c r="P28" s="7"/>
    </row>
    <row r="29" spans="1:16" s="1" customFormat="1" ht="18.75" customHeight="1">
      <c r="A29" s="48"/>
      <c r="B29" s="13" t="s">
        <v>31</v>
      </c>
      <c r="C29" s="13"/>
      <c r="D29" s="26">
        <v>690009</v>
      </c>
      <c r="E29" s="26">
        <v>728005</v>
      </c>
      <c r="F29" s="10">
        <f>E29-D29</f>
        <v>37996</v>
      </c>
      <c r="G29" s="26">
        <v>24</v>
      </c>
      <c r="H29" s="32">
        <f>D29*G29/10000</f>
        <v>1656.0216</v>
      </c>
      <c r="I29" s="33">
        <v>85</v>
      </c>
      <c r="J29" s="34">
        <f>F29*40*I29*0.000001</f>
        <v>129.1864</v>
      </c>
      <c r="K29" s="34">
        <f>E29*140*I29*0.000001</f>
        <v>8663.2595</v>
      </c>
      <c r="L29" s="31">
        <f>ROUNDUP(H29+J29+K29,1)</f>
        <v>10448.5</v>
      </c>
      <c r="M29" s="39">
        <v>7585</v>
      </c>
      <c r="N29" s="39"/>
      <c r="O29" s="31">
        <f>L29-M29+N29</f>
        <v>2863.5</v>
      </c>
      <c r="P29" s="7"/>
    </row>
    <row r="30" spans="1:16" s="1" customFormat="1" ht="18.75" customHeight="1">
      <c r="A30" s="49"/>
      <c r="B30" s="13" t="s">
        <v>32</v>
      </c>
      <c r="C30" s="13" t="s">
        <v>26</v>
      </c>
      <c r="D30" s="26">
        <v>77292</v>
      </c>
      <c r="E30" s="26">
        <v>94029</v>
      </c>
      <c r="F30" s="10">
        <f>E30-D30</f>
        <v>16737</v>
      </c>
      <c r="G30" s="26">
        <v>24</v>
      </c>
      <c r="H30" s="32">
        <f>D30*G30/10000</f>
        <v>185.5008</v>
      </c>
      <c r="I30" s="33">
        <v>55</v>
      </c>
      <c r="J30" s="34">
        <f>F30*40*I30*0.000001</f>
        <v>36.8214</v>
      </c>
      <c r="K30" s="34">
        <f>E30*80*I30*0.000001</f>
        <v>413.7276</v>
      </c>
      <c r="L30" s="31">
        <f>ROUNDUP(H30+J30+K30,1)</f>
        <v>636.1</v>
      </c>
      <c r="M30" s="39">
        <v>477</v>
      </c>
      <c r="N30" s="39"/>
      <c r="O30" s="31">
        <f>L30-M30+N30</f>
        <v>159.10000000000002</v>
      </c>
      <c r="P30" s="7"/>
    </row>
    <row r="31" spans="1:16" ht="18.75" customHeight="1">
      <c r="A31" s="47" t="s">
        <v>141</v>
      </c>
      <c r="B31" s="12" t="s">
        <v>33</v>
      </c>
      <c r="C31" s="12"/>
      <c r="D31" s="12">
        <f>SUM(D33:D44)</f>
        <v>4838433</v>
      </c>
      <c r="E31" s="12">
        <f aca="true" t="shared" si="12" ref="E31:O31">SUM(E33:E44)</f>
        <v>5378976</v>
      </c>
      <c r="F31" s="12">
        <f t="shared" si="12"/>
        <v>540543</v>
      </c>
      <c r="G31" s="12">
        <f t="shared" si="12"/>
        <v>288</v>
      </c>
      <c r="H31" s="44">
        <f t="shared" si="12"/>
        <v>11612.239200000002</v>
      </c>
      <c r="I31" s="12">
        <f t="shared" si="12"/>
        <v>665</v>
      </c>
      <c r="J31" s="44">
        <f t="shared" si="12"/>
        <v>1631.5081999999998</v>
      </c>
      <c r="K31" s="44">
        <f t="shared" si="12"/>
        <v>47905.8277</v>
      </c>
      <c r="L31" s="12">
        <f t="shared" si="12"/>
        <v>61150.30000000001</v>
      </c>
      <c r="M31" s="39">
        <v>46413</v>
      </c>
      <c r="N31" s="39">
        <v>-0.5</v>
      </c>
      <c r="O31" s="12">
        <f t="shared" si="12"/>
        <v>14736.800000000001</v>
      </c>
      <c r="P31" s="7"/>
    </row>
    <row r="32" spans="1:16" ht="14.25">
      <c r="A32" s="48"/>
      <c r="B32" s="12" t="s">
        <v>18</v>
      </c>
      <c r="C32" s="12"/>
      <c r="D32" s="12">
        <f>SUM(D33:D37)</f>
        <v>215191</v>
      </c>
      <c r="E32" s="12">
        <f aca="true" t="shared" si="13" ref="E32:O32">SUM(E33:E37)</f>
        <v>265283</v>
      </c>
      <c r="F32" s="12">
        <f t="shared" si="13"/>
        <v>50092</v>
      </c>
      <c r="G32" s="12">
        <f t="shared" si="13"/>
        <v>120</v>
      </c>
      <c r="H32" s="44">
        <f t="shared" si="13"/>
        <v>516.4584</v>
      </c>
      <c r="I32" s="12">
        <f t="shared" si="13"/>
        <v>120</v>
      </c>
      <c r="J32" s="44">
        <f t="shared" si="13"/>
        <v>55.075199999999995</v>
      </c>
      <c r="K32" s="44">
        <f t="shared" si="13"/>
        <v>969.8094</v>
      </c>
      <c r="L32" s="12">
        <f t="shared" si="13"/>
        <v>1541.6</v>
      </c>
      <c r="M32" s="39">
        <v>1171</v>
      </c>
      <c r="N32" s="39">
        <v>-0.5</v>
      </c>
      <c r="O32" s="12">
        <f t="shared" si="13"/>
        <v>370.1</v>
      </c>
      <c r="P32" s="7"/>
    </row>
    <row r="33" spans="1:16" s="1" customFormat="1" ht="18.75" customHeight="1">
      <c r="A33" s="48"/>
      <c r="B33" s="36" t="s">
        <v>34</v>
      </c>
      <c r="C33" s="36"/>
      <c r="D33" s="26">
        <v>30180</v>
      </c>
      <c r="E33" s="26">
        <v>34376</v>
      </c>
      <c r="F33" s="10">
        <f aca="true" t="shared" si="14" ref="F33:F44">E33-D33</f>
        <v>4196</v>
      </c>
      <c r="G33" s="26">
        <v>24</v>
      </c>
      <c r="H33" s="32">
        <f aca="true" t="shared" si="15" ref="H33:H44">D33*G33/10000</f>
        <v>72.432</v>
      </c>
      <c r="I33" s="33"/>
      <c r="J33" s="34">
        <f aca="true" t="shared" si="16" ref="J33:J44">F33*40*I33*0.000001</f>
        <v>0</v>
      </c>
      <c r="K33" s="34">
        <f aca="true" t="shared" si="17" ref="K33:K39">E33*140*I33*0.000001</f>
        <v>0</v>
      </c>
      <c r="L33" s="31">
        <f aca="true" t="shared" si="18" ref="L33:L44">ROUNDUP(H33+J33+K33,1)</f>
        <v>72.5</v>
      </c>
      <c r="M33" s="39">
        <v>58</v>
      </c>
      <c r="N33" s="39">
        <v>-0.5</v>
      </c>
      <c r="O33" s="31">
        <f aca="true" t="shared" si="19" ref="O33:O44">L33-M33+N33</f>
        <v>14</v>
      </c>
      <c r="P33" s="7"/>
    </row>
    <row r="34" spans="1:16" s="1" customFormat="1" ht="18.75" customHeight="1">
      <c r="A34" s="48"/>
      <c r="B34" s="36" t="s">
        <v>35</v>
      </c>
      <c r="C34" s="36"/>
      <c r="D34" s="26">
        <v>64943</v>
      </c>
      <c r="E34" s="26">
        <v>86700</v>
      </c>
      <c r="F34" s="10">
        <f t="shared" si="14"/>
        <v>21757</v>
      </c>
      <c r="G34" s="26">
        <v>24</v>
      </c>
      <c r="H34" s="32">
        <f t="shared" si="15"/>
        <v>155.8632</v>
      </c>
      <c r="I34" s="33">
        <v>30</v>
      </c>
      <c r="J34" s="34">
        <f t="shared" si="16"/>
        <v>26.1084</v>
      </c>
      <c r="K34" s="34">
        <f t="shared" si="17"/>
        <v>364.14</v>
      </c>
      <c r="L34" s="31">
        <f t="shared" si="18"/>
        <v>546.2</v>
      </c>
      <c r="M34" s="39">
        <v>432</v>
      </c>
      <c r="N34" s="39"/>
      <c r="O34" s="31">
        <f t="shared" si="19"/>
        <v>114.20000000000005</v>
      </c>
      <c r="P34" s="7"/>
    </row>
    <row r="35" spans="1:16" s="1" customFormat="1" ht="18.75" customHeight="1">
      <c r="A35" s="48"/>
      <c r="B35" s="10" t="s">
        <v>36</v>
      </c>
      <c r="C35" s="10"/>
      <c r="D35" s="26">
        <v>28186</v>
      </c>
      <c r="E35" s="26">
        <v>34285</v>
      </c>
      <c r="F35" s="10">
        <f t="shared" si="14"/>
        <v>6099</v>
      </c>
      <c r="G35" s="26">
        <v>24</v>
      </c>
      <c r="H35" s="32">
        <f t="shared" si="15"/>
        <v>67.6464</v>
      </c>
      <c r="I35" s="33">
        <v>30</v>
      </c>
      <c r="J35" s="34">
        <f t="shared" si="16"/>
        <v>7.3187999999999995</v>
      </c>
      <c r="K35" s="34">
        <f t="shared" si="17"/>
        <v>143.99699999999999</v>
      </c>
      <c r="L35" s="31">
        <f t="shared" si="18"/>
        <v>219</v>
      </c>
      <c r="M35" s="39">
        <v>159</v>
      </c>
      <c r="N35" s="39"/>
      <c r="O35" s="31">
        <f t="shared" si="19"/>
        <v>60</v>
      </c>
      <c r="P35" s="7"/>
    </row>
    <row r="36" spans="1:16" s="1" customFormat="1" ht="18.75" customHeight="1">
      <c r="A36" s="48"/>
      <c r="B36" s="10" t="s">
        <v>37</v>
      </c>
      <c r="C36" s="10"/>
      <c r="D36" s="26">
        <v>36006</v>
      </c>
      <c r="E36" s="26">
        <v>39235</v>
      </c>
      <c r="F36" s="10">
        <f t="shared" si="14"/>
        <v>3229</v>
      </c>
      <c r="G36" s="26">
        <v>24</v>
      </c>
      <c r="H36" s="32">
        <f t="shared" si="15"/>
        <v>86.4144</v>
      </c>
      <c r="I36" s="33">
        <v>30</v>
      </c>
      <c r="J36" s="34">
        <f t="shared" si="16"/>
        <v>3.8748</v>
      </c>
      <c r="K36" s="34">
        <f t="shared" si="17"/>
        <v>164.787</v>
      </c>
      <c r="L36" s="31">
        <f t="shared" si="18"/>
        <v>255.1</v>
      </c>
      <c r="M36" s="39">
        <v>189</v>
      </c>
      <c r="N36" s="39"/>
      <c r="O36" s="31">
        <f t="shared" si="19"/>
        <v>66.1</v>
      </c>
      <c r="P36" s="7"/>
    </row>
    <row r="37" spans="1:16" s="1" customFormat="1" ht="18.75" customHeight="1">
      <c r="A37" s="48"/>
      <c r="B37" s="36" t="s">
        <v>38</v>
      </c>
      <c r="C37" s="36"/>
      <c r="D37" s="26">
        <v>55876</v>
      </c>
      <c r="E37" s="26">
        <v>70687</v>
      </c>
      <c r="F37" s="10">
        <f t="shared" si="14"/>
        <v>14811</v>
      </c>
      <c r="G37" s="26">
        <v>24</v>
      </c>
      <c r="H37" s="32">
        <f t="shared" si="15"/>
        <v>134.1024</v>
      </c>
      <c r="I37" s="33">
        <v>30</v>
      </c>
      <c r="J37" s="34">
        <f t="shared" si="16"/>
        <v>17.7732</v>
      </c>
      <c r="K37" s="34">
        <f t="shared" si="17"/>
        <v>296.8854</v>
      </c>
      <c r="L37" s="31">
        <f t="shared" si="18"/>
        <v>448.8</v>
      </c>
      <c r="M37" s="39">
        <v>333</v>
      </c>
      <c r="N37" s="39"/>
      <c r="O37" s="31">
        <f t="shared" si="19"/>
        <v>115.80000000000001</v>
      </c>
      <c r="P37" s="7"/>
    </row>
    <row r="38" spans="1:16" s="1" customFormat="1" ht="18.75" customHeight="1">
      <c r="A38" s="48"/>
      <c r="B38" s="37" t="s">
        <v>39</v>
      </c>
      <c r="C38" s="37"/>
      <c r="D38" s="26">
        <v>757625</v>
      </c>
      <c r="E38" s="26">
        <v>886345</v>
      </c>
      <c r="F38" s="10">
        <f t="shared" si="14"/>
        <v>128720</v>
      </c>
      <c r="G38" s="26">
        <v>24</v>
      </c>
      <c r="H38" s="32">
        <f t="shared" si="15"/>
        <v>1818.3</v>
      </c>
      <c r="I38" s="33">
        <v>85</v>
      </c>
      <c r="J38" s="34">
        <f t="shared" si="16"/>
        <v>437.64799999999997</v>
      </c>
      <c r="K38" s="34">
        <f t="shared" si="17"/>
        <v>10547.5055</v>
      </c>
      <c r="L38" s="31">
        <f t="shared" si="18"/>
        <v>12803.5</v>
      </c>
      <c r="M38" s="39">
        <v>9349</v>
      </c>
      <c r="N38" s="39"/>
      <c r="O38" s="31">
        <f t="shared" si="19"/>
        <v>3454.5</v>
      </c>
      <c r="P38" s="7"/>
    </row>
    <row r="39" spans="1:16" s="1" customFormat="1" ht="18.75" customHeight="1">
      <c r="A39" s="48"/>
      <c r="B39" s="13" t="s">
        <v>5</v>
      </c>
      <c r="C39" s="13"/>
      <c r="D39" s="26">
        <v>806909</v>
      </c>
      <c r="E39" s="26">
        <v>901341</v>
      </c>
      <c r="F39" s="10">
        <f t="shared" si="14"/>
        <v>94432</v>
      </c>
      <c r="G39" s="26">
        <v>24</v>
      </c>
      <c r="H39" s="32">
        <f t="shared" si="15"/>
        <v>1936.5816</v>
      </c>
      <c r="I39" s="33">
        <v>85</v>
      </c>
      <c r="J39" s="34">
        <f t="shared" si="16"/>
        <v>321.0688</v>
      </c>
      <c r="K39" s="34">
        <f t="shared" si="17"/>
        <v>10725.9579</v>
      </c>
      <c r="L39" s="31">
        <f t="shared" si="18"/>
        <v>12983.7</v>
      </c>
      <c r="M39" s="39">
        <v>9759</v>
      </c>
      <c r="N39" s="39"/>
      <c r="O39" s="31">
        <f t="shared" si="19"/>
        <v>3224.7000000000007</v>
      </c>
      <c r="P39" s="7"/>
    </row>
    <row r="40" spans="1:16" s="1" customFormat="1" ht="24.75" customHeight="1">
      <c r="A40" s="48"/>
      <c r="B40" s="37" t="s">
        <v>40</v>
      </c>
      <c r="C40" s="13" t="s">
        <v>26</v>
      </c>
      <c r="D40" s="26">
        <v>314856</v>
      </c>
      <c r="E40" s="26">
        <v>336707</v>
      </c>
      <c r="F40" s="10">
        <f t="shared" si="14"/>
        <v>21851</v>
      </c>
      <c r="G40" s="26">
        <v>24</v>
      </c>
      <c r="H40" s="32">
        <f t="shared" si="15"/>
        <v>755.6544</v>
      </c>
      <c r="I40" s="33">
        <v>65</v>
      </c>
      <c r="J40" s="34">
        <f t="shared" si="16"/>
        <v>56.812599999999996</v>
      </c>
      <c r="K40" s="34">
        <f>E40*80*I40*0.000001</f>
        <v>1750.8763999999999</v>
      </c>
      <c r="L40" s="31">
        <f t="shared" si="18"/>
        <v>2563.4</v>
      </c>
      <c r="M40" s="39">
        <v>1988</v>
      </c>
      <c r="N40" s="39"/>
      <c r="O40" s="31">
        <f t="shared" si="19"/>
        <v>575.4000000000001</v>
      </c>
      <c r="P40" s="7"/>
    </row>
    <row r="41" spans="1:16" s="1" customFormat="1" ht="18.75" customHeight="1">
      <c r="A41" s="48"/>
      <c r="B41" s="37" t="s">
        <v>41</v>
      </c>
      <c r="C41" s="37"/>
      <c r="D41" s="26">
        <v>513458</v>
      </c>
      <c r="E41" s="26">
        <v>543022</v>
      </c>
      <c r="F41" s="10">
        <f t="shared" si="14"/>
        <v>29564</v>
      </c>
      <c r="G41" s="26">
        <v>24</v>
      </c>
      <c r="H41" s="32">
        <f t="shared" si="15"/>
        <v>1232.2992</v>
      </c>
      <c r="I41" s="33">
        <v>75</v>
      </c>
      <c r="J41" s="34">
        <f t="shared" si="16"/>
        <v>88.692</v>
      </c>
      <c r="K41" s="34">
        <f>E41*140*I41*0.000001</f>
        <v>5701.731</v>
      </c>
      <c r="L41" s="31">
        <f t="shared" si="18"/>
        <v>7022.8</v>
      </c>
      <c r="M41" s="39">
        <v>5324</v>
      </c>
      <c r="N41" s="39"/>
      <c r="O41" s="31">
        <f t="shared" si="19"/>
        <v>1698.8000000000002</v>
      </c>
      <c r="P41" s="7"/>
    </row>
    <row r="42" spans="1:16" s="1" customFormat="1" ht="18.75" customHeight="1">
      <c r="A42" s="48"/>
      <c r="B42" s="13" t="s">
        <v>4</v>
      </c>
      <c r="C42" s="13"/>
      <c r="D42" s="26">
        <v>625288</v>
      </c>
      <c r="E42" s="26">
        <v>648767</v>
      </c>
      <c r="F42" s="10">
        <f t="shared" si="14"/>
        <v>23479</v>
      </c>
      <c r="G42" s="26">
        <v>24</v>
      </c>
      <c r="H42" s="32">
        <f t="shared" si="15"/>
        <v>1500.6912</v>
      </c>
      <c r="I42" s="33">
        <v>75</v>
      </c>
      <c r="J42" s="34">
        <f t="shared" si="16"/>
        <v>70.437</v>
      </c>
      <c r="K42" s="34">
        <f>E42*140*I42*0.000001</f>
        <v>6812.0535</v>
      </c>
      <c r="L42" s="31">
        <f t="shared" si="18"/>
        <v>8383.2</v>
      </c>
      <c r="M42" s="39">
        <v>6295</v>
      </c>
      <c r="N42" s="39"/>
      <c r="O42" s="31">
        <f t="shared" si="19"/>
        <v>2088.2000000000007</v>
      </c>
      <c r="P42" s="7"/>
    </row>
    <row r="43" spans="1:16" s="1" customFormat="1" ht="23.25" customHeight="1">
      <c r="A43" s="48"/>
      <c r="B43" s="37" t="s">
        <v>42</v>
      </c>
      <c r="C43" s="13" t="s">
        <v>26</v>
      </c>
      <c r="D43" s="26">
        <v>704636</v>
      </c>
      <c r="E43" s="26">
        <v>766035</v>
      </c>
      <c r="F43" s="10">
        <f t="shared" si="14"/>
        <v>61399</v>
      </c>
      <c r="G43" s="26">
        <v>24</v>
      </c>
      <c r="H43" s="32">
        <f t="shared" si="15"/>
        <v>1691.1264</v>
      </c>
      <c r="I43" s="33">
        <v>85</v>
      </c>
      <c r="J43" s="34">
        <f t="shared" si="16"/>
        <v>208.7566</v>
      </c>
      <c r="K43" s="34">
        <f>E43*80*I43*0.000001</f>
        <v>5209.038</v>
      </c>
      <c r="L43" s="31">
        <f t="shared" si="18"/>
        <v>7109</v>
      </c>
      <c r="M43" s="39">
        <v>5539</v>
      </c>
      <c r="N43" s="39"/>
      <c r="O43" s="31">
        <f t="shared" si="19"/>
        <v>1570</v>
      </c>
      <c r="P43" s="7"/>
    </row>
    <row r="44" spans="1:16" s="1" customFormat="1" ht="21.75" customHeight="1">
      <c r="A44" s="49"/>
      <c r="B44" s="13" t="s">
        <v>43</v>
      </c>
      <c r="C44" s="13" t="s">
        <v>26</v>
      </c>
      <c r="D44" s="26">
        <v>900470</v>
      </c>
      <c r="E44" s="26">
        <v>1031476</v>
      </c>
      <c r="F44" s="10">
        <f t="shared" si="14"/>
        <v>131006</v>
      </c>
      <c r="G44" s="26">
        <v>24</v>
      </c>
      <c r="H44" s="32">
        <f t="shared" si="15"/>
        <v>2161.128</v>
      </c>
      <c r="I44" s="33">
        <v>75</v>
      </c>
      <c r="J44" s="34">
        <f t="shared" si="16"/>
        <v>393.018</v>
      </c>
      <c r="K44" s="34">
        <f>E44*80*I44*0.000001</f>
        <v>6188.856</v>
      </c>
      <c r="L44" s="31">
        <f t="shared" si="18"/>
        <v>8743.1</v>
      </c>
      <c r="M44" s="39">
        <v>6988</v>
      </c>
      <c r="N44" s="39"/>
      <c r="O44" s="31">
        <f t="shared" si="19"/>
        <v>1755.1000000000004</v>
      </c>
      <c r="P44" s="6"/>
    </row>
    <row r="45" spans="1:16" ht="18.75" customHeight="1">
      <c r="A45" s="47" t="s">
        <v>142</v>
      </c>
      <c r="B45" s="12" t="s">
        <v>44</v>
      </c>
      <c r="C45" s="12"/>
      <c r="D45" s="12">
        <f>SUM(D47:D58)</f>
        <v>5502065</v>
      </c>
      <c r="E45" s="12">
        <f aca="true" t="shared" si="20" ref="E45:O45">SUM(E47:E58)</f>
        <v>6137323</v>
      </c>
      <c r="F45" s="12">
        <f t="shared" si="20"/>
        <v>635258</v>
      </c>
      <c r="G45" s="12">
        <f t="shared" si="20"/>
        <v>328</v>
      </c>
      <c r="H45" s="44">
        <f t="shared" si="20"/>
        <v>15185.488799999997</v>
      </c>
      <c r="I45" s="12">
        <f t="shared" si="20"/>
        <v>815</v>
      </c>
      <c r="J45" s="44">
        <f t="shared" si="20"/>
        <v>2007.2293999999997</v>
      </c>
      <c r="K45" s="44">
        <f t="shared" si="20"/>
        <v>52443.1306</v>
      </c>
      <c r="L45" s="12">
        <f t="shared" si="20"/>
        <v>69636.5</v>
      </c>
      <c r="M45" s="39">
        <v>52226</v>
      </c>
      <c r="N45" s="39">
        <v>0</v>
      </c>
      <c r="O45" s="12">
        <f t="shared" si="20"/>
        <v>17410.500000000004</v>
      </c>
      <c r="P45" s="7"/>
    </row>
    <row r="46" spans="1:16" ht="14.25">
      <c r="A46" s="48"/>
      <c r="B46" s="12" t="s">
        <v>18</v>
      </c>
      <c r="C46" s="12"/>
      <c r="D46" s="12">
        <f>SUM(D47:D49)</f>
        <v>219161</v>
      </c>
      <c r="E46" s="12">
        <f aca="true" t="shared" si="21" ref="E46:O46">SUM(E47:E49)</f>
        <v>277998</v>
      </c>
      <c r="F46" s="12">
        <f t="shared" si="21"/>
        <v>58837</v>
      </c>
      <c r="G46" s="12">
        <f t="shared" si="21"/>
        <v>78</v>
      </c>
      <c r="H46" s="44">
        <f t="shared" si="21"/>
        <v>569.8186</v>
      </c>
      <c r="I46" s="12">
        <f t="shared" si="21"/>
        <v>70</v>
      </c>
      <c r="J46" s="44">
        <f t="shared" si="21"/>
        <v>66.8532</v>
      </c>
      <c r="K46" s="44">
        <f t="shared" si="21"/>
        <v>1023.2376</v>
      </c>
      <c r="L46" s="12">
        <f t="shared" si="21"/>
        <v>1660.1</v>
      </c>
      <c r="M46" s="39">
        <v>1226</v>
      </c>
      <c r="N46" s="39">
        <v>0</v>
      </c>
      <c r="O46" s="12">
        <f t="shared" si="21"/>
        <v>434.1</v>
      </c>
      <c r="P46" s="7"/>
    </row>
    <row r="47" spans="1:16" s="1" customFormat="1" ht="18.75" customHeight="1">
      <c r="A47" s="48"/>
      <c r="B47" s="10" t="s">
        <v>45</v>
      </c>
      <c r="C47" s="10"/>
      <c r="D47" s="26">
        <v>70670</v>
      </c>
      <c r="E47" s="26">
        <v>94245</v>
      </c>
      <c r="F47" s="10">
        <f aca="true" t="shared" si="22" ref="F47:F58">E47-D47</f>
        <v>23575</v>
      </c>
      <c r="G47" s="26">
        <v>26</v>
      </c>
      <c r="H47" s="32">
        <f aca="true" t="shared" si="23" ref="H47:H58">D47*G47/10000</f>
        <v>183.742</v>
      </c>
      <c r="I47" s="33">
        <v>30</v>
      </c>
      <c r="J47" s="34">
        <f aca="true" t="shared" si="24" ref="J47:J58">F47*40*I47*0.000001</f>
        <v>28.29</v>
      </c>
      <c r="K47" s="34">
        <f>E47*140*I47*0.000001</f>
        <v>395.829</v>
      </c>
      <c r="L47" s="31">
        <f aca="true" t="shared" si="25" ref="L47:L58">ROUNDUP(H47+J47+K47,1)</f>
        <v>607.9</v>
      </c>
      <c r="M47" s="39">
        <v>452</v>
      </c>
      <c r="N47" s="39"/>
      <c r="O47" s="31">
        <f aca="true" t="shared" si="26" ref="O47:O58">L47-M47+N47</f>
        <v>155.89999999999998</v>
      </c>
      <c r="P47" s="7"/>
    </row>
    <row r="48" spans="1:16" s="1" customFormat="1" ht="18.75" customHeight="1">
      <c r="A48" s="48"/>
      <c r="B48" s="10" t="s">
        <v>46</v>
      </c>
      <c r="C48" s="10"/>
      <c r="D48" s="26">
        <v>101625</v>
      </c>
      <c r="E48" s="26">
        <v>132198</v>
      </c>
      <c r="F48" s="10">
        <f t="shared" si="22"/>
        <v>30573</v>
      </c>
      <c r="G48" s="26">
        <v>26</v>
      </c>
      <c r="H48" s="32">
        <f t="shared" si="23"/>
        <v>264.225</v>
      </c>
      <c r="I48" s="33">
        <v>30</v>
      </c>
      <c r="J48" s="34">
        <f t="shared" si="24"/>
        <v>36.687599999999996</v>
      </c>
      <c r="K48" s="34">
        <f>E48*140*I48*0.000001</f>
        <v>555.2316</v>
      </c>
      <c r="L48" s="31">
        <f t="shared" si="25"/>
        <v>856.2</v>
      </c>
      <c r="M48" s="39">
        <v>622</v>
      </c>
      <c r="N48" s="39"/>
      <c r="O48" s="31">
        <f t="shared" si="26"/>
        <v>234.20000000000005</v>
      </c>
      <c r="P48" s="7"/>
    </row>
    <row r="49" spans="1:16" s="1" customFormat="1" ht="18.75" customHeight="1">
      <c r="A49" s="48"/>
      <c r="B49" s="36" t="s">
        <v>47</v>
      </c>
      <c r="C49" s="36"/>
      <c r="D49" s="26">
        <v>46866</v>
      </c>
      <c r="E49" s="26">
        <v>51555</v>
      </c>
      <c r="F49" s="10">
        <f t="shared" si="22"/>
        <v>4689</v>
      </c>
      <c r="G49" s="26">
        <v>26</v>
      </c>
      <c r="H49" s="32">
        <f t="shared" si="23"/>
        <v>121.8516</v>
      </c>
      <c r="I49" s="33">
        <v>10</v>
      </c>
      <c r="J49" s="34">
        <f t="shared" si="24"/>
        <v>1.8756</v>
      </c>
      <c r="K49" s="34">
        <f>E49*140*I49*0.000001</f>
        <v>72.17699999999999</v>
      </c>
      <c r="L49" s="31">
        <f t="shared" si="25"/>
        <v>196</v>
      </c>
      <c r="M49" s="39">
        <v>152</v>
      </c>
      <c r="N49" s="39"/>
      <c r="O49" s="31">
        <f t="shared" si="26"/>
        <v>44</v>
      </c>
      <c r="P49" s="7"/>
    </row>
    <row r="50" spans="1:16" s="1" customFormat="1" ht="18.75" customHeight="1">
      <c r="A50" s="48"/>
      <c r="B50" s="37" t="s">
        <v>48</v>
      </c>
      <c r="C50" s="37"/>
      <c r="D50" s="26">
        <v>882305</v>
      </c>
      <c r="E50" s="26">
        <v>1018208</v>
      </c>
      <c r="F50" s="10">
        <f t="shared" si="22"/>
        <v>135903</v>
      </c>
      <c r="G50" s="26">
        <v>26</v>
      </c>
      <c r="H50" s="32">
        <f t="shared" si="23"/>
        <v>2293.993</v>
      </c>
      <c r="I50" s="33">
        <v>85</v>
      </c>
      <c r="J50" s="34">
        <f t="shared" si="24"/>
        <v>462.0702</v>
      </c>
      <c r="K50" s="34">
        <f>E50*140*I50*0.000001</f>
        <v>12116.6752</v>
      </c>
      <c r="L50" s="31">
        <f t="shared" si="25"/>
        <v>14872.800000000001</v>
      </c>
      <c r="M50" s="39">
        <v>11018</v>
      </c>
      <c r="N50" s="39"/>
      <c r="O50" s="31">
        <f t="shared" si="26"/>
        <v>3854.800000000001</v>
      </c>
      <c r="P50" s="7"/>
    </row>
    <row r="51" spans="1:16" s="1" customFormat="1" ht="29.25" customHeight="1">
      <c r="A51" s="48"/>
      <c r="B51" s="37" t="s">
        <v>49</v>
      </c>
      <c r="C51" s="13" t="s">
        <v>26</v>
      </c>
      <c r="D51" s="26">
        <v>620734</v>
      </c>
      <c r="E51" s="26">
        <v>666388</v>
      </c>
      <c r="F51" s="10">
        <f t="shared" si="22"/>
        <v>45654</v>
      </c>
      <c r="G51" s="26">
        <v>28</v>
      </c>
      <c r="H51" s="32">
        <f t="shared" si="23"/>
        <v>1738.0552</v>
      </c>
      <c r="I51" s="33">
        <v>85</v>
      </c>
      <c r="J51" s="34">
        <f t="shared" si="24"/>
        <v>155.2236</v>
      </c>
      <c r="K51" s="34">
        <f>E51*80*I51*0.000001</f>
        <v>4531.4384</v>
      </c>
      <c r="L51" s="31">
        <f t="shared" si="25"/>
        <v>6424.8</v>
      </c>
      <c r="M51" s="39">
        <v>5251</v>
      </c>
      <c r="N51" s="39"/>
      <c r="O51" s="31">
        <f t="shared" si="26"/>
        <v>1173.8000000000002</v>
      </c>
      <c r="P51" s="7"/>
    </row>
    <row r="52" spans="1:16" s="1" customFormat="1" ht="27" customHeight="1">
      <c r="A52" s="48"/>
      <c r="B52" s="13" t="s">
        <v>50</v>
      </c>
      <c r="C52" s="13" t="s">
        <v>26</v>
      </c>
      <c r="D52" s="26">
        <v>906635</v>
      </c>
      <c r="E52" s="26">
        <v>1031775</v>
      </c>
      <c r="F52" s="10">
        <f t="shared" si="22"/>
        <v>125140</v>
      </c>
      <c r="G52" s="26">
        <v>28</v>
      </c>
      <c r="H52" s="32">
        <f t="shared" si="23"/>
        <v>2538.578</v>
      </c>
      <c r="I52" s="33">
        <v>85</v>
      </c>
      <c r="J52" s="34">
        <f t="shared" si="24"/>
        <v>425.476</v>
      </c>
      <c r="K52" s="34">
        <f>E52*80*I52*0.000001</f>
        <v>7016.07</v>
      </c>
      <c r="L52" s="31">
        <f t="shared" si="25"/>
        <v>9980.2</v>
      </c>
      <c r="M52" s="39">
        <v>7473</v>
      </c>
      <c r="N52" s="39"/>
      <c r="O52" s="31">
        <f t="shared" si="26"/>
        <v>2507.2000000000007</v>
      </c>
      <c r="P52" s="7"/>
    </row>
    <row r="53" spans="1:16" s="1" customFormat="1" ht="18.75" customHeight="1">
      <c r="A53" s="48"/>
      <c r="B53" s="37" t="s">
        <v>51</v>
      </c>
      <c r="C53" s="37"/>
      <c r="D53" s="26">
        <v>605582</v>
      </c>
      <c r="E53" s="26">
        <v>643248</v>
      </c>
      <c r="F53" s="10">
        <f t="shared" si="22"/>
        <v>37666</v>
      </c>
      <c r="G53" s="26">
        <v>28</v>
      </c>
      <c r="H53" s="32">
        <f t="shared" si="23"/>
        <v>1695.6296</v>
      </c>
      <c r="I53" s="33">
        <v>85</v>
      </c>
      <c r="J53" s="34">
        <f t="shared" si="24"/>
        <v>128.0644</v>
      </c>
      <c r="K53" s="34">
        <f>E53*140*I53*0.000001</f>
        <v>7654.651199999999</v>
      </c>
      <c r="L53" s="31">
        <f t="shared" si="25"/>
        <v>9478.4</v>
      </c>
      <c r="M53" s="39">
        <v>6842</v>
      </c>
      <c r="N53" s="39"/>
      <c r="O53" s="31">
        <f t="shared" si="26"/>
        <v>2636.3999999999996</v>
      </c>
      <c r="P53" s="7"/>
    </row>
    <row r="54" spans="1:16" s="1" customFormat="1" ht="18.75" customHeight="1">
      <c r="A54" s="48"/>
      <c r="B54" s="37" t="s">
        <v>52</v>
      </c>
      <c r="C54" s="37"/>
      <c r="D54" s="26">
        <v>615567</v>
      </c>
      <c r="E54" s="26">
        <v>687314</v>
      </c>
      <c r="F54" s="10">
        <f t="shared" si="22"/>
        <v>71747</v>
      </c>
      <c r="G54" s="26">
        <v>28</v>
      </c>
      <c r="H54" s="32">
        <f t="shared" si="23"/>
        <v>1723.5876</v>
      </c>
      <c r="I54" s="33">
        <v>85</v>
      </c>
      <c r="J54" s="34">
        <f t="shared" si="24"/>
        <v>243.9398</v>
      </c>
      <c r="K54" s="34">
        <f>E54*140*I54*0.000001</f>
        <v>8179.036599999999</v>
      </c>
      <c r="L54" s="31">
        <f t="shared" si="25"/>
        <v>10146.6</v>
      </c>
      <c r="M54" s="39">
        <v>7277</v>
      </c>
      <c r="N54" s="39"/>
      <c r="O54" s="31">
        <f t="shared" si="26"/>
        <v>2869.6000000000004</v>
      </c>
      <c r="P54" s="7"/>
    </row>
    <row r="55" spans="1:16" s="1" customFormat="1" ht="18.75" customHeight="1">
      <c r="A55" s="48"/>
      <c r="B55" s="37" t="s">
        <v>53</v>
      </c>
      <c r="C55" s="13" t="s">
        <v>26</v>
      </c>
      <c r="D55" s="26">
        <v>451599</v>
      </c>
      <c r="E55" s="26">
        <v>502170</v>
      </c>
      <c r="F55" s="10">
        <f t="shared" si="22"/>
        <v>50571</v>
      </c>
      <c r="G55" s="26">
        <v>28</v>
      </c>
      <c r="H55" s="32">
        <f t="shared" si="23"/>
        <v>1264.4772</v>
      </c>
      <c r="I55" s="33">
        <v>85</v>
      </c>
      <c r="J55" s="34">
        <f t="shared" si="24"/>
        <v>171.9414</v>
      </c>
      <c r="K55" s="34">
        <f>E55*80*I55*0.000001</f>
        <v>3414.756</v>
      </c>
      <c r="L55" s="31">
        <f t="shared" si="25"/>
        <v>4851.200000000001</v>
      </c>
      <c r="M55" s="39">
        <v>3740</v>
      </c>
      <c r="N55" s="39"/>
      <c r="O55" s="31">
        <f t="shared" si="26"/>
        <v>1111.2000000000007</v>
      </c>
      <c r="P55" s="7"/>
    </row>
    <row r="56" spans="1:16" s="1" customFormat="1" ht="18.75" customHeight="1">
      <c r="A56" s="48"/>
      <c r="B56" s="13" t="s">
        <v>7</v>
      </c>
      <c r="C56" s="13" t="s">
        <v>26</v>
      </c>
      <c r="D56" s="26">
        <v>746315</v>
      </c>
      <c r="E56" s="26">
        <v>807417</v>
      </c>
      <c r="F56" s="10">
        <f t="shared" si="22"/>
        <v>61102</v>
      </c>
      <c r="G56" s="26">
        <v>28</v>
      </c>
      <c r="H56" s="32">
        <f t="shared" si="23"/>
        <v>2089.682</v>
      </c>
      <c r="I56" s="33">
        <v>85</v>
      </c>
      <c r="J56" s="34">
        <f t="shared" si="24"/>
        <v>207.74679999999998</v>
      </c>
      <c r="K56" s="34">
        <f>E56*80*I56*0.000001</f>
        <v>5490.4356</v>
      </c>
      <c r="L56" s="31">
        <f t="shared" si="25"/>
        <v>7787.900000000001</v>
      </c>
      <c r="M56" s="39">
        <v>6044</v>
      </c>
      <c r="N56" s="39"/>
      <c r="O56" s="31">
        <f t="shared" si="26"/>
        <v>1743.9000000000005</v>
      </c>
      <c r="P56" s="7"/>
    </row>
    <row r="57" spans="1:16" s="1" customFormat="1" ht="18.75" customHeight="1">
      <c r="A57" s="48"/>
      <c r="B57" s="13" t="s">
        <v>6</v>
      </c>
      <c r="C57" s="13" t="s">
        <v>26</v>
      </c>
      <c r="D57" s="26">
        <v>203924</v>
      </c>
      <c r="E57" s="26">
        <v>223207</v>
      </c>
      <c r="F57" s="10">
        <f t="shared" si="22"/>
        <v>19283</v>
      </c>
      <c r="G57" s="26">
        <v>28</v>
      </c>
      <c r="H57" s="32">
        <f t="shared" si="23"/>
        <v>570.9872</v>
      </c>
      <c r="I57" s="33">
        <v>75</v>
      </c>
      <c r="J57" s="34">
        <f t="shared" si="24"/>
        <v>57.849</v>
      </c>
      <c r="K57" s="34">
        <f>E57*80*I57*0.000001</f>
        <v>1339.242</v>
      </c>
      <c r="L57" s="31">
        <f t="shared" si="25"/>
        <v>1968.1</v>
      </c>
      <c r="M57" s="39">
        <v>1482</v>
      </c>
      <c r="N57" s="39"/>
      <c r="O57" s="31">
        <f t="shared" si="26"/>
        <v>486.0999999999999</v>
      </c>
      <c r="P57" s="7"/>
    </row>
    <row r="58" spans="1:16" s="1" customFormat="1" ht="18.75" customHeight="1">
      <c r="A58" s="49"/>
      <c r="B58" s="37" t="s">
        <v>54</v>
      </c>
      <c r="C58" s="13" t="s">
        <v>26</v>
      </c>
      <c r="D58" s="26">
        <v>250243</v>
      </c>
      <c r="E58" s="26">
        <v>279598</v>
      </c>
      <c r="F58" s="10">
        <f t="shared" si="22"/>
        <v>29355</v>
      </c>
      <c r="G58" s="26">
        <v>28</v>
      </c>
      <c r="H58" s="32">
        <f t="shared" si="23"/>
        <v>700.6804</v>
      </c>
      <c r="I58" s="33">
        <v>75</v>
      </c>
      <c r="J58" s="34">
        <f t="shared" si="24"/>
        <v>88.065</v>
      </c>
      <c r="K58" s="34">
        <f>E58*80*I58*0.000001</f>
        <v>1677.588</v>
      </c>
      <c r="L58" s="31">
        <f t="shared" si="25"/>
        <v>2466.4</v>
      </c>
      <c r="M58" s="39">
        <v>1873</v>
      </c>
      <c r="N58" s="39"/>
      <c r="O58" s="31">
        <f t="shared" si="26"/>
        <v>593.4000000000001</v>
      </c>
      <c r="P58" s="7"/>
    </row>
    <row r="59" spans="1:16" ht="18.75" customHeight="1">
      <c r="A59" s="47" t="s">
        <v>143</v>
      </c>
      <c r="B59" s="12" t="s">
        <v>55</v>
      </c>
      <c r="C59" s="12"/>
      <c r="D59" s="12">
        <f>SUM(D61:D69)</f>
        <v>3419027</v>
      </c>
      <c r="E59" s="12">
        <f aca="true" t="shared" si="27" ref="E59:O59">SUM(E61:E69)</f>
        <v>3984423</v>
      </c>
      <c r="F59" s="12">
        <f t="shared" si="27"/>
        <v>565396</v>
      </c>
      <c r="G59" s="12">
        <f t="shared" si="27"/>
        <v>218</v>
      </c>
      <c r="H59" s="44">
        <f t="shared" si="27"/>
        <v>8255.907799999999</v>
      </c>
      <c r="I59" s="12">
        <f t="shared" si="27"/>
        <v>480</v>
      </c>
      <c r="J59" s="44">
        <f t="shared" si="27"/>
        <v>1603.9081999999999</v>
      </c>
      <c r="K59" s="44">
        <f t="shared" si="27"/>
        <v>34303.3719</v>
      </c>
      <c r="L59" s="12">
        <f t="shared" si="27"/>
        <v>44447.4</v>
      </c>
      <c r="M59" s="39">
        <v>32833</v>
      </c>
      <c r="N59" s="39">
        <v>0</v>
      </c>
      <c r="O59" s="12">
        <f t="shared" si="27"/>
        <v>11614.400000000001</v>
      </c>
      <c r="P59" s="7"/>
    </row>
    <row r="60" spans="1:16" ht="14.25">
      <c r="A60" s="48"/>
      <c r="B60" s="12" t="s">
        <v>18</v>
      </c>
      <c r="C60" s="12"/>
      <c r="D60" s="12">
        <f>D61+D62+D63</f>
        <v>287479</v>
      </c>
      <c r="E60" s="12">
        <f aca="true" t="shared" si="28" ref="E60:O60">E61+E62+E63</f>
        <v>313888</v>
      </c>
      <c r="F60" s="12">
        <f t="shared" si="28"/>
        <v>26409</v>
      </c>
      <c r="G60" s="12">
        <f t="shared" si="28"/>
        <v>72</v>
      </c>
      <c r="H60" s="44">
        <f t="shared" si="28"/>
        <v>579.7824</v>
      </c>
      <c r="I60" s="12">
        <f t="shared" si="28"/>
        <v>40</v>
      </c>
      <c r="J60" s="44">
        <f t="shared" si="28"/>
        <v>8.4632</v>
      </c>
      <c r="K60" s="44">
        <f t="shared" si="28"/>
        <v>256.86359999999996</v>
      </c>
      <c r="L60" s="12">
        <f t="shared" si="28"/>
        <v>1129</v>
      </c>
      <c r="M60" s="39">
        <v>903</v>
      </c>
      <c r="N60" s="39">
        <v>0</v>
      </c>
      <c r="O60" s="12">
        <f t="shared" si="28"/>
        <v>225.99999999999997</v>
      </c>
      <c r="P60" s="7"/>
    </row>
    <row r="61" spans="1:16" s="1" customFormat="1" ht="19.5" customHeight="1">
      <c r="A61" s="48"/>
      <c r="B61" s="36" t="s">
        <v>56</v>
      </c>
      <c r="C61" s="36"/>
      <c r="D61" s="26">
        <v>45903</v>
      </c>
      <c r="E61" s="26">
        <v>42989</v>
      </c>
      <c r="F61" s="10">
        <f aca="true" t="shared" si="29" ref="F61:F69">E61-D61</f>
        <v>-2914</v>
      </c>
      <c r="G61" s="26">
        <v>24</v>
      </c>
      <c r="H61" s="32"/>
      <c r="I61" s="33">
        <v>30</v>
      </c>
      <c r="J61" s="34"/>
      <c r="K61" s="34"/>
      <c r="L61" s="31">
        <f>ROUNDUP(E61*G61*0.0001+E61*140*I61*0.000001,1)</f>
        <v>283.8</v>
      </c>
      <c r="M61" s="39">
        <v>243</v>
      </c>
      <c r="N61" s="39"/>
      <c r="O61" s="31">
        <f aca="true" t="shared" si="30" ref="O61:O69">L61-M61+N61</f>
        <v>40.80000000000001</v>
      </c>
      <c r="P61" s="7"/>
    </row>
    <row r="62" spans="1:16" s="1" customFormat="1" ht="19.5" customHeight="1">
      <c r="A62" s="48"/>
      <c r="B62" s="36" t="s">
        <v>57</v>
      </c>
      <c r="C62" s="36"/>
      <c r="D62" s="26">
        <v>162316</v>
      </c>
      <c r="E62" s="26">
        <v>183474</v>
      </c>
      <c r="F62" s="10">
        <f t="shared" si="29"/>
        <v>21158</v>
      </c>
      <c r="G62" s="26">
        <v>24</v>
      </c>
      <c r="H62" s="32">
        <f aca="true" t="shared" si="31" ref="H62:H69">D62*G62/10000</f>
        <v>389.5584</v>
      </c>
      <c r="I62" s="33">
        <v>10</v>
      </c>
      <c r="J62" s="34">
        <f aca="true" t="shared" si="32" ref="J62:J69">F62*40*I62*0.000001</f>
        <v>8.4632</v>
      </c>
      <c r="K62" s="34">
        <f>E62*140*I62*0.000001</f>
        <v>256.86359999999996</v>
      </c>
      <c r="L62" s="31">
        <f aca="true" t="shared" si="33" ref="L62:L69">ROUNDUP(H62+J62+K62,1)</f>
        <v>654.9</v>
      </c>
      <c r="M62" s="39">
        <v>508</v>
      </c>
      <c r="N62" s="39"/>
      <c r="O62" s="31">
        <f t="shared" si="30"/>
        <v>146.89999999999998</v>
      </c>
      <c r="P62" s="7"/>
    </row>
    <row r="63" spans="1:16" s="1" customFormat="1" ht="19.5" customHeight="1">
      <c r="A63" s="48"/>
      <c r="B63" s="36" t="s">
        <v>58</v>
      </c>
      <c r="C63" s="36"/>
      <c r="D63" s="26">
        <v>79260</v>
      </c>
      <c r="E63" s="26">
        <v>87425</v>
      </c>
      <c r="F63" s="10">
        <f t="shared" si="29"/>
        <v>8165</v>
      </c>
      <c r="G63" s="26">
        <v>24</v>
      </c>
      <c r="H63" s="32">
        <f t="shared" si="31"/>
        <v>190.224</v>
      </c>
      <c r="I63" s="33"/>
      <c r="J63" s="34">
        <f t="shared" si="32"/>
        <v>0</v>
      </c>
      <c r="K63" s="34">
        <f>E63*140*I63*0.000001</f>
        <v>0</v>
      </c>
      <c r="L63" s="31">
        <f t="shared" si="33"/>
        <v>190.29999999999998</v>
      </c>
      <c r="M63" s="39">
        <v>152</v>
      </c>
      <c r="N63" s="39"/>
      <c r="O63" s="31">
        <f t="shared" si="30"/>
        <v>38.29999999999998</v>
      </c>
      <c r="P63" s="7"/>
    </row>
    <row r="64" spans="1:16" s="15" customFormat="1" ht="19.5" customHeight="1">
      <c r="A64" s="48"/>
      <c r="B64" s="37" t="s">
        <v>59</v>
      </c>
      <c r="C64" s="37"/>
      <c r="D64" s="26">
        <v>446100</v>
      </c>
      <c r="E64" s="26">
        <v>537643</v>
      </c>
      <c r="F64" s="10">
        <f t="shared" si="29"/>
        <v>91543</v>
      </c>
      <c r="G64" s="26">
        <v>24</v>
      </c>
      <c r="H64" s="32">
        <f t="shared" si="31"/>
        <v>1070.64</v>
      </c>
      <c r="I64" s="33">
        <v>65</v>
      </c>
      <c r="J64" s="34">
        <f t="shared" si="32"/>
        <v>238.0118</v>
      </c>
      <c r="K64" s="34">
        <f>E64*140*I64*0.000001</f>
        <v>4892.5513</v>
      </c>
      <c r="L64" s="31">
        <f t="shared" si="33"/>
        <v>6201.3</v>
      </c>
      <c r="M64" s="35">
        <v>4566</v>
      </c>
      <c r="N64" s="35"/>
      <c r="O64" s="31">
        <f t="shared" si="30"/>
        <v>1635.3000000000002</v>
      </c>
      <c r="P64" s="33"/>
    </row>
    <row r="65" spans="1:16" s="15" customFormat="1" ht="19.5" customHeight="1">
      <c r="A65" s="48"/>
      <c r="B65" s="13" t="s">
        <v>60</v>
      </c>
      <c r="C65" s="13" t="s">
        <v>26</v>
      </c>
      <c r="D65" s="26">
        <v>802051</v>
      </c>
      <c r="E65" s="26">
        <v>870044</v>
      </c>
      <c r="F65" s="10">
        <f t="shared" si="29"/>
        <v>67993</v>
      </c>
      <c r="G65" s="26">
        <v>26</v>
      </c>
      <c r="H65" s="32">
        <f t="shared" si="31"/>
        <v>2085.3326</v>
      </c>
      <c r="I65" s="33">
        <v>85</v>
      </c>
      <c r="J65" s="34">
        <f t="shared" si="32"/>
        <v>231.1762</v>
      </c>
      <c r="K65" s="34">
        <f>E65*80*I65*0.000001</f>
        <v>5916.2991999999995</v>
      </c>
      <c r="L65" s="31">
        <f t="shared" si="33"/>
        <v>8232.9</v>
      </c>
      <c r="M65" s="35">
        <v>6185</v>
      </c>
      <c r="N65" s="35"/>
      <c r="O65" s="31">
        <f t="shared" si="30"/>
        <v>2047.8999999999996</v>
      </c>
      <c r="P65" s="33"/>
    </row>
    <row r="66" spans="1:16" s="15" customFormat="1" ht="19.5" customHeight="1">
      <c r="A66" s="48"/>
      <c r="B66" s="37" t="s">
        <v>61</v>
      </c>
      <c r="C66" s="37"/>
      <c r="D66" s="26">
        <v>499673</v>
      </c>
      <c r="E66" s="26">
        <v>594170</v>
      </c>
      <c r="F66" s="10">
        <f t="shared" si="29"/>
        <v>94497</v>
      </c>
      <c r="G66" s="26">
        <v>24</v>
      </c>
      <c r="H66" s="32">
        <f t="shared" si="31"/>
        <v>1199.2152</v>
      </c>
      <c r="I66" s="33">
        <v>75</v>
      </c>
      <c r="J66" s="34">
        <f t="shared" si="32"/>
        <v>283.491</v>
      </c>
      <c r="K66" s="34">
        <f>E66*140*I66*0.000001</f>
        <v>6238.785</v>
      </c>
      <c r="L66" s="31">
        <f t="shared" si="33"/>
        <v>7721.5</v>
      </c>
      <c r="M66" s="35">
        <v>5619</v>
      </c>
      <c r="N66" s="35"/>
      <c r="O66" s="31">
        <f t="shared" si="30"/>
        <v>2102.5</v>
      </c>
      <c r="P66" s="33"/>
    </row>
    <row r="67" spans="1:16" s="1" customFormat="1" ht="19.5" customHeight="1">
      <c r="A67" s="48"/>
      <c r="B67" s="37" t="s">
        <v>62</v>
      </c>
      <c r="C67" s="37"/>
      <c r="D67" s="26">
        <v>342793</v>
      </c>
      <c r="E67" s="26">
        <v>373033</v>
      </c>
      <c r="F67" s="10">
        <f t="shared" si="29"/>
        <v>30240</v>
      </c>
      <c r="G67" s="26">
        <v>24</v>
      </c>
      <c r="H67" s="32">
        <f t="shared" si="31"/>
        <v>822.7032</v>
      </c>
      <c r="I67" s="33">
        <v>65</v>
      </c>
      <c r="J67" s="34">
        <f t="shared" si="32"/>
        <v>78.624</v>
      </c>
      <c r="K67" s="34">
        <f>E67*140*I67*0.000001</f>
        <v>3394.6003</v>
      </c>
      <c r="L67" s="31">
        <f t="shared" si="33"/>
        <v>4296</v>
      </c>
      <c r="M67" s="39">
        <v>3200</v>
      </c>
      <c r="N67" s="39"/>
      <c r="O67" s="31">
        <f t="shared" si="30"/>
        <v>1096</v>
      </c>
      <c r="P67" s="7"/>
    </row>
    <row r="68" spans="1:16" s="1" customFormat="1" ht="19.5" customHeight="1">
      <c r="A68" s="48"/>
      <c r="B68" s="13" t="s">
        <v>63</v>
      </c>
      <c r="C68" s="13"/>
      <c r="D68" s="26">
        <v>518448</v>
      </c>
      <c r="E68" s="26">
        <v>602218</v>
      </c>
      <c r="F68" s="10">
        <f t="shared" si="29"/>
        <v>83770</v>
      </c>
      <c r="G68" s="26">
        <v>24</v>
      </c>
      <c r="H68" s="32">
        <f t="shared" si="31"/>
        <v>1244.2752</v>
      </c>
      <c r="I68" s="33">
        <v>75</v>
      </c>
      <c r="J68" s="34">
        <f t="shared" si="32"/>
        <v>251.31</v>
      </c>
      <c r="K68" s="34">
        <f>E68*140*I68*0.000001</f>
        <v>6323.289</v>
      </c>
      <c r="L68" s="31">
        <f t="shared" si="33"/>
        <v>7818.900000000001</v>
      </c>
      <c r="M68" s="39">
        <v>5709</v>
      </c>
      <c r="N68" s="39"/>
      <c r="O68" s="31">
        <f t="shared" si="30"/>
        <v>2109.9000000000005</v>
      </c>
      <c r="P68" s="7"/>
    </row>
    <row r="69" spans="1:16" s="1" customFormat="1" ht="19.5" customHeight="1">
      <c r="A69" s="49"/>
      <c r="B69" s="13" t="s">
        <v>64</v>
      </c>
      <c r="C69" s="13"/>
      <c r="D69" s="26">
        <v>522483</v>
      </c>
      <c r="E69" s="26">
        <v>693427</v>
      </c>
      <c r="F69" s="10">
        <f t="shared" si="29"/>
        <v>170944</v>
      </c>
      <c r="G69" s="26">
        <v>24</v>
      </c>
      <c r="H69" s="32">
        <f t="shared" si="31"/>
        <v>1253.9592</v>
      </c>
      <c r="I69" s="33">
        <v>75</v>
      </c>
      <c r="J69" s="34">
        <f t="shared" si="32"/>
        <v>512.832</v>
      </c>
      <c r="K69" s="34">
        <f>E69*140*I69*0.000001</f>
        <v>7280.983499999999</v>
      </c>
      <c r="L69" s="31">
        <f t="shared" si="33"/>
        <v>9047.800000000001</v>
      </c>
      <c r="M69" s="39">
        <v>6651</v>
      </c>
      <c r="N69" s="39"/>
      <c r="O69" s="31">
        <f t="shared" si="30"/>
        <v>2396.800000000001</v>
      </c>
      <c r="P69" s="7"/>
    </row>
    <row r="70" spans="1:16" ht="18.75" customHeight="1">
      <c r="A70" s="47" t="s">
        <v>144</v>
      </c>
      <c r="B70" s="12" t="s">
        <v>65</v>
      </c>
      <c r="C70" s="12"/>
      <c r="D70" s="12">
        <f>SUM(D72:D80)</f>
        <v>4107492</v>
      </c>
      <c r="E70" s="12">
        <f aca="true" t="shared" si="34" ref="E70:O70">SUM(E72:E80)</f>
        <v>4526925</v>
      </c>
      <c r="F70" s="12">
        <f t="shared" si="34"/>
        <v>419433</v>
      </c>
      <c r="G70" s="12">
        <f t="shared" si="34"/>
        <v>218</v>
      </c>
      <c r="H70" s="44">
        <f t="shared" si="34"/>
        <v>8893.5142</v>
      </c>
      <c r="I70" s="12">
        <f t="shared" si="34"/>
        <v>585</v>
      </c>
      <c r="J70" s="44">
        <f t="shared" si="34"/>
        <v>1201.4504</v>
      </c>
      <c r="K70" s="44">
        <f t="shared" si="34"/>
        <v>35248.8821</v>
      </c>
      <c r="L70" s="12">
        <f t="shared" si="34"/>
        <v>50859</v>
      </c>
      <c r="M70" s="39">
        <v>37120</v>
      </c>
      <c r="N70" s="39">
        <v>0</v>
      </c>
      <c r="O70" s="12">
        <f t="shared" si="34"/>
        <v>13739.000000000004</v>
      </c>
      <c r="P70" s="7"/>
    </row>
    <row r="71" spans="1:16" ht="14.25">
      <c r="A71" s="48"/>
      <c r="B71" s="12" t="s">
        <v>18</v>
      </c>
      <c r="C71" s="12"/>
      <c r="D71" s="12">
        <f>D72+D73</f>
        <v>786569</v>
      </c>
      <c r="E71" s="12">
        <f aca="true" t="shared" si="35" ref="E71:O71">E72+E73</f>
        <v>852835</v>
      </c>
      <c r="F71" s="12">
        <f t="shared" si="35"/>
        <v>66266</v>
      </c>
      <c r="G71" s="12">
        <f t="shared" si="35"/>
        <v>48</v>
      </c>
      <c r="H71" s="44">
        <f t="shared" si="35"/>
        <v>1887.7656</v>
      </c>
      <c r="I71" s="12">
        <f t="shared" si="35"/>
        <v>70</v>
      </c>
      <c r="J71" s="44">
        <f t="shared" si="35"/>
        <v>97.29679999999999</v>
      </c>
      <c r="K71" s="44">
        <f t="shared" si="35"/>
        <v>4506.9486</v>
      </c>
      <c r="L71" s="12">
        <f t="shared" si="35"/>
        <v>6492.1</v>
      </c>
      <c r="M71" s="39">
        <v>4730</v>
      </c>
      <c r="N71" s="39">
        <v>0</v>
      </c>
      <c r="O71" s="12">
        <f t="shared" si="35"/>
        <v>1762.1000000000004</v>
      </c>
      <c r="P71" s="7"/>
    </row>
    <row r="72" spans="1:16" s="1" customFormat="1" ht="18.75" customHeight="1">
      <c r="A72" s="48"/>
      <c r="B72" s="36" t="s">
        <v>66</v>
      </c>
      <c r="C72" s="36"/>
      <c r="D72" s="26">
        <v>170269</v>
      </c>
      <c r="E72" s="26">
        <v>192091</v>
      </c>
      <c r="F72" s="10">
        <f aca="true" t="shared" si="36" ref="F72:F80">E72-D72</f>
        <v>21822</v>
      </c>
      <c r="G72" s="26">
        <v>24</v>
      </c>
      <c r="H72" s="32">
        <f aca="true" t="shared" si="37" ref="H72:H80">D72*G72/10000</f>
        <v>408.6456</v>
      </c>
      <c r="I72" s="33">
        <v>30</v>
      </c>
      <c r="J72" s="34">
        <f aca="true" t="shared" si="38" ref="J72:J80">F72*40*I72*0.000001</f>
        <v>26.1864</v>
      </c>
      <c r="K72" s="34">
        <f>E72*140*I72*0.000001</f>
        <v>806.7822</v>
      </c>
      <c r="L72" s="31">
        <f aca="true" t="shared" si="39" ref="L72:L80">ROUNDUP(H72+J72+K72,1)</f>
        <v>1241.6999999999998</v>
      </c>
      <c r="M72" s="39">
        <v>921</v>
      </c>
      <c r="N72" s="39"/>
      <c r="O72" s="31">
        <f aca="true" t="shared" si="40" ref="O72:O80">L72-M72+N72</f>
        <v>320.6999999999998</v>
      </c>
      <c r="P72" s="7"/>
    </row>
    <row r="73" spans="1:16" s="1" customFormat="1" ht="18.75" customHeight="1">
      <c r="A73" s="48"/>
      <c r="B73" s="10" t="s">
        <v>67</v>
      </c>
      <c r="C73" s="10"/>
      <c r="D73" s="26">
        <v>616300</v>
      </c>
      <c r="E73" s="26">
        <v>660744</v>
      </c>
      <c r="F73" s="10">
        <f t="shared" si="36"/>
        <v>44444</v>
      </c>
      <c r="G73" s="26">
        <v>24</v>
      </c>
      <c r="H73" s="32">
        <f t="shared" si="37"/>
        <v>1479.12</v>
      </c>
      <c r="I73" s="33">
        <v>40</v>
      </c>
      <c r="J73" s="34">
        <f t="shared" si="38"/>
        <v>71.1104</v>
      </c>
      <c r="K73" s="34">
        <f>E73*140*I73*0.000001</f>
        <v>3700.1663999999996</v>
      </c>
      <c r="L73" s="31">
        <f t="shared" si="39"/>
        <v>5250.400000000001</v>
      </c>
      <c r="M73" s="39">
        <v>3809</v>
      </c>
      <c r="N73" s="39"/>
      <c r="O73" s="31">
        <f t="shared" si="40"/>
        <v>1441.4000000000005</v>
      </c>
      <c r="P73" s="7"/>
    </row>
    <row r="74" spans="1:16" s="1" customFormat="1" ht="18.75" customHeight="1">
      <c r="A74" s="48"/>
      <c r="B74" s="37" t="s">
        <v>68</v>
      </c>
      <c r="C74" s="13" t="s">
        <v>26</v>
      </c>
      <c r="D74" s="26">
        <v>122420</v>
      </c>
      <c r="E74" s="26">
        <v>158975</v>
      </c>
      <c r="F74" s="10">
        <f t="shared" si="36"/>
        <v>36555</v>
      </c>
      <c r="G74" s="26">
        <v>24</v>
      </c>
      <c r="H74" s="32">
        <f t="shared" si="37"/>
        <v>293.808</v>
      </c>
      <c r="I74" s="33">
        <v>55</v>
      </c>
      <c r="J74" s="34">
        <f t="shared" si="38"/>
        <v>80.42099999999999</v>
      </c>
      <c r="K74" s="34">
        <f>E74*80*I74*0.000001</f>
        <v>699.49</v>
      </c>
      <c r="L74" s="31">
        <f t="shared" si="39"/>
        <v>1073.8</v>
      </c>
      <c r="M74" s="39">
        <v>809</v>
      </c>
      <c r="N74" s="39"/>
      <c r="O74" s="31">
        <f t="shared" si="40"/>
        <v>264.79999999999995</v>
      </c>
      <c r="P74" s="7"/>
    </row>
    <row r="75" spans="1:16" s="1" customFormat="1" ht="18.75" customHeight="1">
      <c r="A75" s="48"/>
      <c r="B75" s="37" t="s">
        <v>69</v>
      </c>
      <c r="C75" s="37"/>
      <c r="D75" s="26">
        <v>443757</v>
      </c>
      <c r="E75" s="26">
        <v>427502</v>
      </c>
      <c r="F75" s="10">
        <f t="shared" si="36"/>
        <v>-16255</v>
      </c>
      <c r="G75" s="26">
        <v>24</v>
      </c>
      <c r="H75" s="32"/>
      <c r="I75" s="33">
        <v>75</v>
      </c>
      <c r="J75" s="34"/>
      <c r="K75" s="34"/>
      <c r="L75" s="31">
        <f>ROUNDUP(E75*G75*0.0001+E75*140*I75*0.000001,1)</f>
        <v>5514.8</v>
      </c>
      <c r="M75" s="39">
        <v>4038</v>
      </c>
      <c r="N75" s="39"/>
      <c r="O75" s="31">
        <f t="shared" si="40"/>
        <v>1476.8000000000002</v>
      </c>
      <c r="P75" s="7"/>
    </row>
    <row r="76" spans="1:16" s="1" customFormat="1" ht="18.75" customHeight="1">
      <c r="A76" s="48"/>
      <c r="B76" s="37" t="s">
        <v>70</v>
      </c>
      <c r="C76" s="37"/>
      <c r="D76" s="26">
        <v>583072</v>
      </c>
      <c r="E76" s="26">
        <v>649316</v>
      </c>
      <c r="F76" s="10">
        <f t="shared" si="36"/>
        <v>66244</v>
      </c>
      <c r="G76" s="26">
        <v>24</v>
      </c>
      <c r="H76" s="32">
        <f t="shared" si="37"/>
        <v>1399.3728</v>
      </c>
      <c r="I76" s="33">
        <v>75</v>
      </c>
      <c r="J76" s="34">
        <f t="shared" si="38"/>
        <v>198.732</v>
      </c>
      <c r="K76" s="34">
        <f>E76*140*I76*0.000001</f>
        <v>6817.817999999999</v>
      </c>
      <c r="L76" s="31">
        <f t="shared" si="39"/>
        <v>8416</v>
      </c>
      <c r="M76" s="39">
        <v>6266</v>
      </c>
      <c r="N76" s="39"/>
      <c r="O76" s="31">
        <f t="shared" si="40"/>
        <v>2150</v>
      </c>
      <c r="P76" s="7"/>
    </row>
    <row r="77" spans="1:16" s="1" customFormat="1" ht="28.5" customHeight="1">
      <c r="A77" s="48"/>
      <c r="B77" s="13" t="s">
        <v>71</v>
      </c>
      <c r="C77" s="13" t="s">
        <v>26</v>
      </c>
      <c r="D77" s="26">
        <v>617043</v>
      </c>
      <c r="E77" s="26">
        <v>704290</v>
      </c>
      <c r="F77" s="10">
        <f t="shared" si="36"/>
        <v>87247</v>
      </c>
      <c r="G77" s="26">
        <v>24</v>
      </c>
      <c r="H77" s="32">
        <f t="shared" si="37"/>
        <v>1480.9032</v>
      </c>
      <c r="I77" s="33">
        <v>75</v>
      </c>
      <c r="J77" s="34">
        <f t="shared" si="38"/>
        <v>261.741</v>
      </c>
      <c r="K77" s="34">
        <f>E77*80*I77*0.000001</f>
        <v>4225.74</v>
      </c>
      <c r="L77" s="31">
        <f t="shared" si="39"/>
        <v>5968.400000000001</v>
      </c>
      <c r="M77" s="39">
        <v>4452</v>
      </c>
      <c r="N77" s="39"/>
      <c r="O77" s="31">
        <f t="shared" si="40"/>
        <v>1516.4000000000005</v>
      </c>
      <c r="P77" s="7"/>
    </row>
    <row r="78" spans="1:16" s="15" customFormat="1" ht="18.75" customHeight="1">
      <c r="A78" s="48"/>
      <c r="B78" s="13" t="s">
        <v>72</v>
      </c>
      <c r="C78" s="13"/>
      <c r="D78" s="26">
        <v>316358</v>
      </c>
      <c r="E78" s="26">
        <v>357627</v>
      </c>
      <c r="F78" s="10">
        <f t="shared" si="36"/>
        <v>41269</v>
      </c>
      <c r="G78" s="26">
        <v>24</v>
      </c>
      <c r="H78" s="32">
        <f t="shared" si="37"/>
        <v>759.2592</v>
      </c>
      <c r="I78" s="33">
        <v>75</v>
      </c>
      <c r="J78" s="34">
        <f t="shared" si="38"/>
        <v>123.80699999999999</v>
      </c>
      <c r="K78" s="34">
        <f>E78*140*I78*0.000001</f>
        <v>3755.0834999999997</v>
      </c>
      <c r="L78" s="31">
        <f t="shared" si="39"/>
        <v>4638.200000000001</v>
      </c>
      <c r="M78" s="35">
        <v>3366</v>
      </c>
      <c r="N78" s="35"/>
      <c r="O78" s="31">
        <f t="shared" si="40"/>
        <v>1272.2000000000007</v>
      </c>
      <c r="P78" s="33"/>
    </row>
    <row r="79" spans="1:16" s="1" customFormat="1" ht="18.75" customHeight="1">
      <c r="A79" s="48"/>
      <c r="B79" s="37" t="s">
        <v>73</v>
      </c>
      <c r="C79" s="37"/>
      <c r="D79" s="26">
        <v>735522</v>
      </c>
      <c r="E79" s="26">
        <v>810800</v>
      </c>
      <c r="F79" s="10">
        <f t="shared" si="36"/>
        <v>75278</v>
      </c>
      <c r="G79" s="26">
        <v>24</v>
      </c>
      <c r="H79" s="32">
        <f t="shared" si="37"/>
        <v>1765.2528</v>
      </c>
      <c r="I79" s="33">
        <v>75</v>
      </c>
      <c r="J79" s="34">
        <f t="shared" si="38"/>
        <v>225.834</v>
      </c>
      <c r="K79" s="34">
        <f>E79*140*I79*0.000001</f>
        <v>8513.4</v>
      </c>
      <c r="L79" s="31">
        <f t="shared" si="39"/>
        <v>10504.5</v>
      </c>
      <c r="M79" s="39">
        <v>7480</v>
      </c>
      <c r="N79" s="39"/>
      <c r="O79" s="31">
        <f t="shared" si="40"/>
        <v>3024.5</v>
      </c>
      <c r="P79" s="7"/>
    </row>
    <row r="80" spans="1:16" s="1" customFormat="1" ht="18.75" customHeight="1">
      <c r="A80" s="49"/>
      <c r="B80" s="37" t="s">
        <v>74</v>
      </c>
      <c r="C80" s="37"/>
      <c r="D80" s="26">
        <v>502751</v>
      </c>
      <c r="E80" s="26">
        <v>565580</v>
      </c>
      <c r="F80" s="10">
        <f t="shared" si="36"/>
        <v>62829</v>
      </c>
      <c r="G80" s="26">
        <v>26</v>
      </c>
      <c r="H80" s="32">
        <f t="shared" si="37"/>
        <v>1307.1526</v>
      </c>
      <c r="I80" s="33">
        <v>85</v>
      </c>
      <c r="J80" s="34">
        <f t="shared" si="38"/>
        <v>213.6186</v>
      </c>
      <c r="K80" s="34">
        <f>E80*140*I80*0.000001</f>
        <v>6730.402</v>
      </c>
      <c r="L80" s="31">
        <f t="shared" si="39"/>
        <v>8251.2</v>
      </c>
      <c r="M80" s="39">
        <v>5979</v>
      </c>
      <c r="N80" s="39"/>
      <c r="O80" s="31">
        <f t="shared" si="40"/>
        <v>2272.2000000000007</v>
      </c>
      <c r="P80" s="7"/>
    </row>
    <row r="81" spans="1:16" ht="22.5">
      <c r="A81" s="47" t="s">
        <v>145</v>
      </c>
      <c r="B81" s="12" t="s">
        <v>75</v>
      </c>
      <c r="C81" s="12"/>
      <c r="D81" s="12">
        <f>SUM(D83:D86)</f>
        <v>1150571</v>
      </c>
      <c r="E81" s="12">
        <f aca="true" t="shared" si="41" ref="E81:O81">SUM(E83:E86)</f>
        <v>1221227</v>
      </c>
      <c r="F81" s="12">
        <f t="shared" si="41"/>
        <v>70656</v>
      </c>
      <c r="G81" s="12">
        <f t="shared" si="41"/>
        <v>112</v>
      </c>
      <c r="H81" s="44">
        <f t="shared" si="41"/>
        <v>3221.5988</v>
      </c>
      <c r="I81" s="12">
        <f t="shared" si="41"/>
        <v>220</v>
      </c>
      <c r="J81" s="44">
        <f t="shared" si="41"/>
        <v>177.6538</v>
      </c>
      <c r="K81" s="44">
        <f t="shared" si="41"/>
        <v>7163.1884</v>
      </c>
      <c r="L81" s="12">
        <f t="shared" si="41"/>
        <v>10562.7</v>
      </c>
      <c r="M81" s="39">
        <v>7971</v>
      </c>
      <c r="N81" s="39">
        <v>0</v>
      </c>
      <c r="O81" s="12">
        <f t="shared" si="41"/>
        <v>2591.7</v>
      </c>
      <c r="P81" s="7"/>
    </row>
    <row r="82" spans="1:16" ht="22.5">
      <c r="A82" s="48"/>
      <c r="B82" s="12" t="s">
        <v>18</v>
      </c>
      <c r="C82" s="12"/>
      <c r="D82" s="12">
        <f>D83+D84</f>
        <v>305981</v>
      </c>
      <c r="E82" s="12">
        <f aca="true" t="shared" si="42" ref="E82:O82">E83+E84</f>
        <v>330032</v>
      </c>
      <c r="F82" s="12">
        <f t="shared" si="42"/>
        <v>24051</v>
      </c>
      <c r="G82" s="12">
        <f t="shared" si="42"/>
        <v>56</v>
      </c>
      <c r="H82" s="44">
        <f t="shared" si="42"/>
        <v>856.7468</v>
      </c>
      <c r="I82" s="12">
        <f t="shared" si="42"/>
        <v>60</v>
      </c>
      <c r="J82" s="44">
        <f t="shared" si="42"/>
        <v>28.861199999999997</v>
      </c>
      <c r="K82" s="44">
        <f t="shared" si="42"/>
        <v>1386.1344</v>
      </c>
      <c r="L82" s="12">
        <f t="shared" si="42"/>
        <v>2271.8999999999996</v>
      </c>
      <c r="M82" s="39">
        <v>1735</v>
      </c>
      <c r="N82" s="39">
        <v>0</v>
      </c>
      <c r="O82" s="12">
        <f t="shared" si="42"/>
        <v>536.8999999999999</v>
      </c>
      <c r="P82" s="7"/>
    </row>
    <row r="83" spans="1:16" s="1" customFormat="1" ht="18.75" customHeight="1">
      <c r="A83" s="48"/>
      <c r="B83" s="10" t="s">
        <v>76</v>
      </c>
      <c r="C83" s="10"/>
      <c r="D83" s="26">
        <v>267726</v>
      </c>
      <c r="E83" s="26">
        <v>286995</v>
      </c>
      <c r="F83" s="10">
        <f>E83-D83</f>
        <v>19269</v>
      </c>
      <c r="G83" s="26">
        <v>28</v>
      </c>
      <c r="H83" s="32">
        <f>D83*G83/10000</f>
        <v>749.6328</v>
      </c>
      <c r="I83" s="33">
        <v>30</v>
      </c>
      <c r="J83" s="34">
        <f>F83*40*I83*0.000001</f>
        <v>23.122799999999998</v>
      </c>
      <c r="K83" s="34">
        <f>E83*140*I83*0.000001</f>
        <v>1205.379</v>
      </c>
      <c r="L83" s="31">
        <f>ROUNDUP(H83+J83+K83,1)</f>
        <v>1978.1999999999998</v>
      </c>
      <c r="M83" s="39">
        <v>1515</v>
      </c>
      <c r="N83" s="39"/>
      <c r="O83" s="31">
        <f>L83-M83+N83</f>
        <v>463.1999999999998</v>
      </c>
      <c r="P83" s="7"/>
    </row>
    <row r="84" spans="1:16" s="1" customFormat="1" ht="18.75" customHeight="1">
      <c r="A84" s="48"/>
      <c r="B84" s="10" t="s">
        <v>77</v>
      </c>
      <c r="C84" s="10"/>
      <c r="D84" s="26">
        <v>38255</v>
      </c>
      <c r="E84" s="26">
        <v>43037</v>
      </c>
      <c r="F84" s="10">
        <f>E84-D84</f>
        <v>4782</v>
      </c>
      <c r="G84" s="26">
        <v>28</v>
      </c>
      <c r="H84" s="32">
        <f>D84*G84/10000</f>
        <v>107.114</v>
      </c>
      <c r="I84" s="33">
        <v>30</v>
      </c>
      <c r="J84" s="34">
        <f>F84*40*I84*0.000001</f>
        <v>5.7383999999999995</v>
      </c>
      <c r="K84" s="34">
        <f>E84*140*I84*0.000001</f>
        <v>180.75539999999998</v>
      </c>
      <c r="L84" s="31">
        <f>ROUNDUP(H84+J84+K84,1)</f>
        <v>293.70000000000005</v>
      </c>
      <c r="M84" s="39">
        <v>220</v>
      </c>
      <c r="N84" s="39"/>
      <c r="O84" s="31">
        <f>L84-M84+N84</f>
        <v>73.70000000000005</v>
      </c>
      <c r="P84" s="7"/>
    </row>
    <row r="85" spans="1:16" s="1" customFormat="1" ht="18.75" customHeight="1">
      <c r="A85" s="48"/>
      <c r="B85" s="13" t="s">
        <v>78</v>
      </c>
      <c r="C85" s="13" t="s">
        <v>26</v>
      </c>
      <c r="D85" s="26">
        <v>514911</v>
      </c>
      <c r="E85" s="26">
        <v>537355</v>
      </c>
      <c r="F85" s="10">
        <f>E85-D85</f>
        <v>22444</v>
      </c>
      <c r="G85" s="26">
        <v>28</v>
      </c>
      <c r="H85" s="32">
        <f>D85*G85/10000</f>
        <v>1441.7508</v>
      </c>
      <c r="I85" s="33">
        <v>85</v>
      </c>
      <c r="J85" s="34">
        <f>F85*40*I85*0.000001</f>
        <v>76.3096</v>
      </c>
      <c r="K85" s="34">
        <f>E85*80*I85*0.000001</f>
        <v>3654.0139999999997</v>
      </c>
      <c r="L85" s="31">
        <f>ROUNDUP(H85+J85+K85,1)</f>
        <v>5172.1</v>
      </c>
      <c r="M85" s="39">
        <v>3922</v>
      </c>
      <c r="N85" s="39"/>
      <c r="O85" s="31">
        <f>L85-M85+N85</f>
        <v>1250.1000000000004</v>
      </c>
      <c r="P85" s="7"/>
    </row>
    <row r="86" spans="1:16" s="1" customFormat="1" ht="18.75" customHeight="1">
      <c r="A86" s="49"/>
      <c r="B86" s="13" t="s">
        <v>79</v>
      </c>
      <c r="C86" s="13" t="s">
        <v>26</v>
      </c>
      <c r="D86" s="26">
        <v>329679</v>
      </c>
      <c r="E86" s="26">
        <v>353840</v>
      </c>
      <c r="F86" s="10">
        <f>E86-D86</f>
        <v>24161</v>
      </c>
      <c r="G86" s="26">
        <v>28</v>
      </c>
      <c r="H86" s="32">
        <f>D86*G86/10000</f>
        <v>923.1012</v>
      </c>
      <c r="I86" s="33">
        <v>75</v>
      </c>
      <c r="J86" s="34">
        <f>F86*40*I86*0.000001</f>
        <v>72.48299999999999</v>
      </c>
      <c r="K86" s="34">
        <f>E86*80*I86*0.000001</f>
        <v>2123.04</v>
      </c>
      <c r="L86" s="31">
        <f>ROUNDUP(H86+J86+K86,1)</f>
        <v>3118.7</v>
      </c>
      <c r="M86" s="39">
        <v>2314</v>
      </c>
      <c r="N86" s="39"/>
      <c r="O86" s="31">
        <f>L86-M86+N86</f>
        <v>804.6999999999998</v>
      </c>
      <c r="P86" s="7"/>
    </row>
    <row r="87" spans="1:16" ht="18.75" customHeight="1">
      <c r="A87" s="47" t="s">
        <v>146</v>
      </c>
      <c r="B87" s="12" t="s">
        <v>80</v>
      </c>
      <c r="C87" s="12"/>
      <c r="D87" s="12">
        <f>SUM(D89:D94)</f>
        <v>3222459</v>
      </c>
      <c r="E87" s="12">
        <f aca="true" t="shared" si="43" ref="E87:O87">SUM(E89:E94)</f>
        <v>3668596</v>
      </c>
      <c r="F87" s="12">
        <f t="shared" si="43"/>
        <v>446137</v>
      </c>
      <c r="G87" s="12">
        <f t="shared" si="43"/>
        <v>146</v>
      </c>
      <c r="H87" s="44">
        <f t="shared" si="43"/>
        <v>7883.758199999999</v>
      </c>
      <c r="I87" s="12">
        <f t="shared" si="43"/>
        <v>400</v>
      </c>
      <c r="J87" s="44">
        <f t="shared" si="43"/>
        <v>1260.3121999999998</v>
      </c>
      <c r="K87" s="44">
        <f t="shared" si="43"/>
        <v>27035.982</v>
      </c>
      <c r="L87" s="12">
        <f t="shared" si="43"/>
        <v>36180.3</v>
      </c>
      <c r="M87" s="39">
        <v>26750</v>
      </c>
      <c r="N87" s="39">
        <v>0</v>
      </c>
      <c r="O87" s="12">
        <f t="shared" si="43"/>
        <v>9430.300000000001</v>
      </c>
      <c r="P87" s="7"/>
    </row>
    <row r="88" spans="1:16" ht="22.5">
      <c r="A88" s="48"/>
      <c r="B88" s="12" t="s">
        <v>18</v>
      </c>
      <c r="C88" s="12"/>
      <c r="D88" s="12">
        <f>D89+D90</f>
        <v>862137</v>
      </c>
      <c r="E88" s="12">
        <f aca="true" t="shared" si="44" ref="E88:O88">E89+E90</f>
        <v>971099</v>
      </c>
      <c r="F88" s="12">
        <f t="shared" si="44"/>
        <v>108962</v>
      </c>
      <c r="G88" s="12">
        <f t="shared" si="44"/>
        <v>48</v>
      </c>
      <c r="H88" s="44">
        <f t="shared" si="44"/>
        <v>2069.1288</v>
      </c>
      <c r="I88" s="12">
        <f t="shared" si="44"/>
        <v>80</v>
      </c>
      <c r="J88" s="44">
        <f t="shared" si="44"/>
        <v>199.41519999999997</v>
      </c>
      <c r="K88" s="44">
        <f t="shared" si="44"/>
        <v>5950.3822</v>
      </c>
      <c r="L88" s="12">
        <f t="shared" si="44"/>
        <v>8219</v>
      </c>
      <c r="M88" s="39">
        <v>5892</v>
      </c>
      <c r="N88" s="39">
        <v>0</v>
      </c>
      <c r="O88" s="12">
        <f t="shared" si="44"/>
        <v>2327</v>
      </c>
      <c r="P88" s="7"/>
    </row>
    <row r="89" spans="1:16" s="1" customFormat="1" ht="18.75" customHeight="1">
      <c r="A89" s="48"/>
      <c r="B89" s="10" t="s">
        <v>81</v>
      </c>
      <c r="C89" s="10"/>
      <c r="D89" s="26">
        <v>279475</v>
      </c>
      <c r="E89" s="26">
        <v>302611</v>
      </c>
      <c r="F89" s="10">
        <f aca="true" t="shared" si="45" ref="F89:F94">E89-D89</f>
        <v>23136</v>
      </c>
      <c r="G89" s="26">
        <v>24</v>
      </c>
      <c r="H89" s="32">
        <f aca="true" t="shared" si="46" ref="H89:H94">D89*G89/10000</f>
        <v>670.74</v>
      </c>
      <c r="I89" s="33">
        <v>30</v>
      </c>
      <c r="J89" s="34">
        <f aca="true" t="shared" si="47" ref="J89:J94">F89*40*I89*0.000001</f>
        <v>27.763199999999998</v>
      </c>
      <c r="K89" s="34">
        <f>E89*140*I89*0.000001</f>
        <v>1270.9661999999998</v>
      </c>
      <c r="L89" s="31">
        <f aca="true" t="shared" si="48" ref="L89:L94">ROUNDUP(H89+J89+K89,1)</f>
        <v>1969.5</v>
      </c>
      <c r="M89" s="39">
        <v>1459</v>
      </c>
      <c r="N89" s="39"/>
      <c r="O89" s="31">
        <f aca="true" t="shared" si="49" ref="O89:O94">L89-M89+N89</f>
        <v>510.5</v>
      </c>
      <c r="P89" s="7"/>
    </row>
    <row r="90" spans="1:16" s="1" customFormat="1" ht="18.75" customHeight="1">
      <c r="A90" s="48"/>
      <c r="B90" s="36" t="s">
        <v>82</v>
      </c>
      <c r="C90" s="36"/>
      <c r="D90" s="26">
        <v>582662</v>
      </c>
      <c r="E90" s="26">
        <v>668488</v>
      </c>
      <c r="F90" s="10">
        <f t="shared" si="45"/>
        <v>85826</v>
      </c>
      <c r="G90" s="26">
        <v>24</v>
      </c>
      <c r="H90" s="32">
        <f t="shared" si="46"/>
        <v>1398.3888</v>
      </c>
      <c r="I90" s="33">
        <v>50</v>
      </c>
      <c r="J90" s="34">
        <f t="shared" si="47"/>
        <v>171.652</v>
      </c>
      <c r="K90" s="34">
        <f>E90*140*I90*0.000001</f>
        <v>4679.416</v>
      </c>
      <c r="L90" s="31">
        <f t="shared" si="48"/>
        <v>6249.5</v>
      </c>
      <c r="M90" s="39">
        <v>4433</v>
      </c>
      <c r="N90" s="39"/>
      <c r="O90" s="31">
        <f t="shared" si="49"/>
        <v>1816.5</v>
      </c>
      <c r="P90" s="7"/>
    </row>
    <row r="91" spans="1:16" s="1" customFormat="1" ht="22.5" customHeight="1">
      <c r="A91" s="48"/>
      <c r="B91" s="37" t="s">
        <v>83</v>
      </c>
      <c r="C91" s="13" t="s">
        <v>26</v>
      </c>
      <c r="D91" s="26">
        <v>462335</v>
      </c>
      <c r="E91" s="26">
        <v>538198</v>
      </c>
      <c r="F91" s="10">
        <f t="shared" si="45"/>
        <v>75863</v>
      </c>
      <c r="G91" s="26">
        <v>24</v>
      </c>
      <c r="H91" s="32">
        <f t="shared" si="46"/>
        <v>1109.604</v>
      </c>
      <c r="I91" s="33">
        <v>75</v>
      </c>
      <c r="J91" s="34">
        <f t="shared" si="47"/>
        <v>227.589</v>
      </c>
      <c r="K91" s="34">
        <f>E91*80*I91*0.000001</f>
        <v>3229.1879999999996</v>
      </c>
      <c r="L91" s="31">
        <f t="shared" si="48"/>
        <v>4566.400000000001</v>
      </c>
      <c r="M91" s="39">
        <v>3383</v>
      </c>
      <c r="N91" s="39"/>
      <c r="O91" s="31">
        <f t="shared" si="49"/>
        <v>1183.4000000000005</v>
      </c>
      <c r="P91" s="7"/>
    </row>
    <row r="92" spans="1:16" s="1" customFormat="1" ht="22.5" customHeight="1">
      <c r="A92" s="48"/>
      <c r="B92" s="13" t="s">
        <v>84</v>
      </c>
      <c r="C92" s="13" t="s">
        <v>26</v>
      </c>
      <c r="D92" s="26">
        <v>468853</v>
      </c>
      <c r="E92" s="26">
        <v>606735</v>
      </c>
      <c r="F92" s="10">
        <f t="shared" si="45"/>
        <v>137882</v>
      </c>
      <c r="G92" s="26">
        <v>24</v>
      </c>
      <c r="H92" s="32">
        <f t="shared" si="46"/>
        <v>1125.2472</v>
      </c>
      <c r="I92" s="33">
        <v>75</v>
      </c>
      <c r="J92" s="34">
        <f t="shared" si="47"/>
        <v>413.64599999999996</v>
      </c>
      <c r="K92" s="34">
        <f>E92*80*I92*0.000001</f>
        <v>3640.41</v>
      </c>
      <c r="L92" s="31">
        <f t="shared" si="48"/>
        <v>5179.400000000001</v>
      </c>
      <c r="M92" s="39">
        <v>3885</v>
      </c>
      <c r="N92" s="39"/>
      <c r="O92" s="31">
        <f t="shared" si="49"/>
        <v>1294.4000000000005</v>
      </c>
      <c r="P92" s="7"/>
    </row>
    <row r="93" spans="1:16" s="1" customFormat="1" ht="18.75" customHeight="1">
      <c r="A93" s="48"/>
      <c r="B93" s="13" t="s">
        <v>85</v>
      </c>
      <c r="C93" s="13"/>
      <c r="D93" s="26">
        <v>679851</v>
      </c>
      <c r="E93" s="26">
        <v>717366</v>
      </c>
      <c r="F93" s="10">
        <f t="shared" si="45"/>
        <v>37515</v>
      </c>
      <c r="G93" s="26">
        <v>24</v>
      </c>
      <c r="H93" s="32">
        <f t="shared" si="46"/>
        <v>1631.6424</v>
      </c>
      <c r="I93" s="33">
        <v>85</v>
      </c>
      <c r="J93" s="34">
        <f t="shared" si="47"/>
        <v>127.55099999999999</v>
      </c>
      <c r="K93" s="34">
        <f>E93*140*I93*0.000001</f>
        <v>8536.6554</v>
      </c>
      <c r="L93" s="31">
        <f t="shared" si="48"/>
        <v>10295.9</v>
      </c>
      <c r="M93" s="39">
        <v>7587</v>
      </c>
      <c r="N93" s="39"/>
      <c r="O93" s="31">
        <f t="shared" si="49"/>
        <v>2708.8999999999996</v>
      </c>
      <c r="P93" s="7"/>
    </row>
    <row r="94" spans="1:16" s="1" customFormat="1" ht="18.75" customHeight="1">
      <c r="A94" s="49"/>
      <c r="B94" s="37" t="s">
        <v>86</v>
      </c>
      <c r="C94" s="13" t="s">
        <v>26</v>
      </c>
      <c r="D94" s="26">
        <v>749283</v>
      </c>
      <c r="E94" s="26">
        <v>835198</v>
      </c>
      <c r="F94" s="10">
        <f t="shared" si="45"/>
        <v>85915</v>
      </c>
      <c r="G94" s="26">
        <v>26</v>
      </c>
      <c r="H94" s="32">
        <f t="shared" si="46"/>
        <v>1948.1358</v>
      </c>
      <c r="I94" s="33">
        <v>85</v>
      </c>
      <c r="J94" s="34">
        <f t="shared" si="47"/>
        <v>292.111</v>
      </c>
      <c r="K94" s="34">
        <f>E94*80*I94*0.000001</f>
        <v>5679.346399999999</v>
      </c>
      <c r="L94" s="31">
        <f t="shared" si="48"/>
        <v>7919.6</v>
      </c>
      <c r="M94" s="39">
        <v>6003</v>
      </c>
      <c r="N94" s="39"/>
      <c r="O94" s="31">
        <f t="shared" si="49"/>
        <v>1916.6000000000004</v>
      </c>
      <c r="P94" s="7"/>
    </row>
    <row r="95" spans="1:16" ht="18.75" customHeight="1">
      <c r="A95" s="47" t="s">
        <v>147</v>
      </c>
      <c r="B95" s="12" t="s">
        <v>87</v>
      </c>
      <c r="C95" s="12"/>
      <c r="D95" s="12">
        <f>SUM(D97:D107)</f>
        <v>4329137</v>
      </c>
      <c r="E95" s="12">
        <f aca="true" t="shared" si="50" ref="E95:O95">SUM(E97:E107)</f>
        <v>4869669</v>
      </c>
      <c r="F95" s="12">
        <f t="shared" si="50"/>
        <v>540532</v>
      </c>
      <c r="G95" s="12">
        <f t="shared" si="50"/>
        <v>296</v>
      </c>
      <c r="H95" s="44">
        <f t="shared" si="50"/>
        <v>10797.903399999997</v>
      </c>
      <c r="I95" s="12">
        <f t="shared" si="50"/>
        <v>745</v>
      </c>
      <c r="J95" s="44">
        <f t="shared" si="50"/>
        <v>1526.3002</v>
      </c>
      <c r="K95" s="44">
        <f t="shared" si="50"/>
        <v>32623.523699999998</v>
      </c>
      <c r="L95" s="12">
        <f t="shared" si="50"/>
        <v>47538</v>
      </c>
      <c r="M95" s="39">
        <v>35541</v>
      </c>
      <c r="N95" s="39">
        <v>0</v>
      </c>
      <c r="O95" s="12">
        <f t="shared" si="50"/>
        <v>11997</v>
      </c>
      <c r="P95" s="7"/>
    </row>
    <row r="96" spans="1:16" ht="22.5">
      <c r="A96" s="48"/>
      <c r="B96" s="12" t="s">
        <v>18</v>
      </c>
      <c r="C96" s="12"/>
      <c r="D96" s="12">
        <f>D97+D98</f>
        <v>670693</v>
      </c>
      <c r="E96" s="12">
        <f aca="true" t="shared" si="51" ref="E96:O96">E97+E98</f>
        <v>772027</v>
      </c>
      <c r="F96" s="12">
        <f t="shared" si="51"/>
        <v>101334</v>
      </c>
      <c r="G96" s="12">
        <f t="shared" si="51"/>
        <v>52</v>
      </c>
      <c r="H96" s="44">
        <f t="shared" si="51"/>
        <v>1743.8018</v>
      </c>
      <c r="I96" s="12">
        <f t="shared" si="51"/>
        <v>50</v>
      </c>
      <c r="J96" s="44">
        <f t="shared" si="51"/>
        <v>125.2896</v>
      </c>
      <c r="K96" s="44">
        <f t="shared" si="51"/>
        <v>3037.706</v>
      </c>
      <c r="L96" s="12">
        <f t="shared" si="51"/>
        <v>4906.9</v>
      </c>
      <c r="M96" s="39">
        <v>3651</v>
      </c>
      <c r="N96" s="39">
        <v>0</v>
      </c>
      <c r="O96" s="12">
        <f t="shared" si="51"/>
        <v>1255.8999999999999</v>
      </c>
      <c r="P96" s="7"/>
    </row>
    <row r="97" spans="1:16" s="1" customFormat="1" ht="18.75" customHeight="1">
      <c r="A97" s="48"/>
      <c r="B97" s="36" t="s">
        <v>88</v>
      </c>
      <c r="C97" s="36"/>
      <c r="D97" s="26">
        <v>395291</v>
      </c>
      <c r="E97" s="26">
        <v>465921</v>
      </c>
      <c r="F97" s="10">
        <f aca="true" t="shared" si="52" ref="F97:F107">E97-D97</f>
        <v>70630</v>
      </c>
      <c r="G97" s="26">
        <v>26</v>
      </c>
      <c r="H97" s="32">
        <f aca="true" t="shared" si="53" ref="H97:H107">D97*G97/10000</f>
        <v>1027.7566</v>
      </c>
      <c r="I97" s="33">
        <v>40</v>
      </c>
      <c r="J97" s="34">
        <f aca="true" t="shared" si="54" ref="J97:J107">F97*40*I97*0.000001</f>
        <v>113.008</v>
      </c>
      <c r="K97" s="34">
        <f>E97*140*I97*0.000001</f>
        <v>2609.1576</v>
      </c>
      <c r="L97" s="31">
        <f aca="true" t="shared" si="55" ref="L97:L107">ROUNDUP(H97+J97+K97,1)</f>
        <v>3750</v>
      </c>
      <c r="M97" s="39">
        <v>2763</v>
      </c>
      <c r="N97" s="39"/>
      <c r="O97" s="31">
        <f aca="true" t="shared" si="56" ref="O97:O107">L97-M97+N97</f>
        <v>987</v>
      </c>
      <c r="P97" s="7"/>
    </row>
    <row r="98" spans="1:16" s="1" customFormat="1" ht="18.75" customHeight="1">
      <c r="A98" s="48"/>
      <c r="B98" s="36" t="s">
        <v>89</v>
      </c>
      <c r="C98" s="36"/>
      <c r="D98" s="26">
        <v>275402</v>
      </c>
      <c r="E98" s="26">
        <v>306106</v>
      </c>
      <c r="F98" s="10">
        <f t="shared" si="52"/>
        <v>30704</v>
      </c>
      <c r="G98" s="26">
        <v>26</v>
      </c>
      <c r="H98" s="32">
        <f t="shared" si="53"/>
        <v>716.0452</v>
      </c>
      <c r="I98" s="33">
        <v>10</v>
      </c>
      <c r="J98" s="34">
        <f t="shared" si="54"/>
        <v>12.2816</v>
      </c>
      <c r="K98" s="34">
        <f>E98*140*I98*0.000001</f>
        <v>428.54839999999996</v>
      </c>
      <c r="L98" s="31">
        <f t="shared" si="55"/>
        <v>1156.8999999999999</v>
      </c>
      <c r="M98" s="39">
        <v>888</v>
      </c>
      <c r="N98" s="39"/>
      <c r="O98" s="31">
        <f t="shared" si="56"/>
        <v>268.89999999999986</v>
      </c>
      <c r="P98" s="7"/>
    </row>
    <row r="99" spans="1:16" s="1" customFormat="1" ht="18.75" customHeight="1">
      <c r="A99" s="48"/>
      <c r="B99" s="13" t="s">
        <v>8</v>
      </c>
      <c r="C99" s="13"/>
      <c r="D99" s="26">
        <v>435902</v>
      </c>
      <c r="E99" s="26">
        <v>471301</v>
      </c>
      <c r="F99" s="10">
        <f t="shared" si="52"/>
        <v>35399</v>
      </c>
      <c r="G99" s="26">
        <v>26</v>
      </c>
      <c r="H99" s="32">
        <f t="shared" si="53"/>
        <v>1133.3452</v>
      </c>
      <c r="I99" s="33">
        <v>75</v>
      </c>
      <c r="J99" s="34">
        <f t="shared" si="54"/>
        <v>106.19699999999999</v>
      </c>
      <c r="K99" s="34">
        <f>E99*140*I99*0.000001</f>
        <v>4948.6605</v>
      </c>
      <c r="L99" s="31">
        <f t="shared" si="55"/>
        <v>6188.3</v>
      </c>
      <c r="M99" s="39">
        <v>4837</v>
      </c>
      <c r="N99" s="39"/>
      <c r="O99" s="31">
        <f t="shared" si="56"/>
        <v>1351.3000000000002</v>
      </c>
      <c r="P99" s="7"/>
    </row>
    <row r="100" spans="1:16" s="1" customFormat="1" ht="18.75" customHeight="1">
      <c r="A100" s="48"/>
      <c r="B100" s="37" t="s">
        <v>90</v>
      </c>
      <c r="C100" s="37"/>
      <c r="D100" s="26">
        <v>544253</v>
      </c>
      <c r="E100" s="26">
        <v>631001</v>
      </c>
      <c r="F100" s="10">
        <f t="shared" si="52"/>
        <v>86748</v>
      </c>
      <c r="G100" s="26">
        <v>26</v>
      </c>
      <c r="H100" s="32">
        <f t="shared" si="53"/>
        <v>1415.0578</v>
      </c>
      <c r="I100" s="33">
        <v>75</v>
      </c>
      <c r="J100" s="34">
        <f t="shared" si="54"/>
        <v>260.24399999999997</v>
      </c>
      <c r="K100" s="34">
        <f>E100*140*I100*0.000001</f>
        <v>6625.510499999999</v>
      </c>
      <c r="L100" s="31">
        <f t="shared" si="55"/>
        <v>8300.9</v>
      </c>
      <c r="M100" s="39">
        <v>6133</v>
      </c>
      <c r="N100" s="39"/>
      <c r="O100" s="31">
        <f t="shared" si="56"/>
        <v>2167.8999999999996</v>
      </c>
      <c r="P100" s="7"/>
    </row>
    <row r="101" spans="1:16" s="1" customFormat="1" ht="18.75" customHeight="1">
      <c r="A101" s="48"/>
      <c r="B101" s="37" t="s">
        <v>91</v>
      </c>
      <c r="C101" s="13" t="s">
        <v>26</v>
      </c>
      <c r="D101" s="26">
        <v>621972</v>
      </c>
      <c r="E101" s="26">
        <v>713486</v>
      </c>
      <c r="F101" s="10">
        <f t="shared" si="52"/>
        <v>91514</v>
      </c>
      <c r="G101" s="26">
        <v>28</v>
      </c>
      <c r="H101" s="32">
        <f t="shared" si="53"/>
        <v>1741.5216</v>
      </c>
      <c r="I101" s="33">
        <v>85</v>
      </c>
      <c r="J101" s="34">
        <f t="shared" si="54"/>
        <v>311.1476</v>
      </c>
      <c r="K101" s="34">
        <f>E101*80*I101*0.000001</f>
        <v>4851.7047999999995</v>
      </c>
      <c r="L101" s="31">
        <f t="shared" si="55"/>
        <v>6904.400000000001</v>
      </c>
      <c r="M101" s="39">
        <v>4954</v>
      </c>
      <c r="N101" s="39"/>
      <c r="O101" s="31">
        <f t="shared" si="56"/>
        <v>1950.4000000000005</v>
      </c>
      <c r="P101" s="7"/>
    </row>
    <row r="102" spans="1:16" s="1" customFormat="1" ht="18.75" customHeight="1">
      <c r="A102" s="48"/>
      <c r="B102" s="37" t="s">
        <v>92</v>
      </c>
      <c r="C102" s="13" t="s">
        <v>26</v>
      </c>
      <c r="D102" s="26">
        <v>193732</v>
      </c>
      <c r="E102" s="26">
        <v>224483</v>
      </c>
      <c r="F102" s="10">
        <f t="shared" si="52"/>
        <v>30751</v>
      </c>
      <c r="G102" s="26">
        <v>28</v>
      </c>
      <c r="H102" s="32">
        <f t="shared" si="53"/>
        <v>542.4496</v>
      </c>
      <c r="I102" s="33">
        <v>75</v>
      </c>
      <c r="J102" s="34">
        <f t="shared" si="54"/>
        <v>92.253</v>
      </c>
      <c r="K102" s="34">
        <f>E102*80*I102*0.000001</f>
        <v>1346.898</v>
      </c>
      <c r="L102" s="31">
        <f t="shared" si="55"/>
        <v>1981.6999999999998</v>
      </c>
      <c r="M102" s="39">
        <v>1480</v>
      </c>
      <c r="N102" s="39"/>
      <c r="O102" s="31">
        <f t="shared" si="56"/>
        <v>501.6999999999998</v>
      </c>
      <c r="P102" s="7"/>
    </row>
    <row r="103" spans="1:16" s="1" customFormat="1" ht="18.75" customHeight="1">
      <c r="A103" s="48"/>
      <c r="B103" s="37" t="s">
        <v>93</v>
      </c>
      <c r="C103" s="13" t="s">
        <v>26</v>
      </c>
      <c r="D103" s="26">
        <v>380614</v>
      </c>
      <c r="E103" s="26">
        <v>431890</v>
      </c>
      <c r="F103" s="10">
        <f t="shared" si="52"/>
        <v>51276</v>
      </c>
      <c r="G103" s="26">
        <v>28</v>
      </c>
      <c r="H103" s="32">
        <f t="shared" si="53"/>
        <v>1065.7192</v>
      </c>
      <c r="I103" s="33">
        <v>75</v>
      </c>
      <c r="J103" s="34">
        <f t="shared" si="54"/>
        <v>153.828</v>
      </c>
      <c r="K103" s="34">
        <f>E103*80*I103*0.000001</f>
        <v>2591.3399999999997</v>
      </c>
      <c r="L103" s="31">
        <f t="shared" si="55"/>
        <v>3810.9</v>
      </c>
      <c r="M103" s="39">
        <v>2829</v>
      </c>
      <c r="N103" s="39"/>
      <c r="O103" s="31">
        <f t="shared" si="56"/>
        <v>981.9000000000001</v>
      </c>
      <c r="P103" s="7"/>
    </row>
    <row r="104" spans="1:16" s="1" customFormat="1" ht="18.75" customHeight="1">
      <c r="A104" s="48"/>
      <c r="B104" s="37" t="s">
        <v>94</v>
      </c>
      <c r="C104" s="13" t="s">
        <v>26</v>
      </c>
      <c r="D104" s="26">
        <v>301540</v>
      </c>
      <c r="E104" s="26">
        <v>301117</v>
      </c>
      <c r="F104" s="10">
        <f t="shared" si="52"/>
        <v>-423</v>
      </c>
      <c r="G104" s="26">
        <v>26</v>
      </c>
      <c r="H104" s="32"/>
      <c r="I104" s="33">
        <v>75</v>
      </c>
      <c r="J104" s="34"/>
      <c r="K104" s="34"/>
      <c r="L104" s="31">
        <f>ROUNDUP(E104*G104*0.0001+E104*80*I104*0.000001,1)</f>
        <v>2589.7</v>
      </c>
      <c r="M104" s="39">
        <v>2058</v>
      </c>
      <c r="N104" s="39"/>
      <c r="O104" s="31">
        <f t="shared" si="56"/>
        <v>531.6999999999998</v>
      </c>
      <c r="P104" s="7"/>
    </row>
    <row r="105" spans="1:16" s="1" customFormat="1" ht="25.5" customHeight="1">
      <c r="A105" s="48"/>
      <c r="B105" s="13" t="s">
        <v>95</v>
      </c>
      <c r="C105" s="13" t="s">
        <v>26</v>
      </c>
      <c r="D105" s="26">
        <v>305515</v>
      </c>
      <c r="E105" s="26">
        <v>333929</v>
      </c>
      <c r="F105" s="10">
        <f t="shared" si="52"/>
        <v>28414</v>
      </c>
      <c r="G105" s="26">
        <v>28</v>
      </c>
      <c r="H105" s="32">
        <f t="shared" si="53"/>
        <v>855.442</v>
      </c>
      <c r="I105" s="33">
        <v>75</v>
      </c>
      <c r="J105" s="34">
        <f t="shared" si="54"/>
        <v>85.24199999999999</v>
      </c>
      <c r="K105" s="34">
        <f>E105*80*I105*0.000001</f>
        <v>2003.5739999999998</v>
      </c>
      <c r="L105" s="31">
        <f t="shared" si="55"/>
        <v>2944.2999999999997</v>
      </c>
      <c r="M105" s="39">
        <v>2208</v>
      </c>
      <c r="N105" s="39"/>
      <c r="O105" s="31">
        <f t="shared" si="56"/>
        <v>736.2999999999997</v>
      </c>
      <c r="P105" s="7"/>
    </row>
    <row r="106" spans="1:16" s="1" customFormat="1" ht="18.75" customHeight="1">
      <c r="A106" s="48"/>
      <c r="B106" s="13" t="s">
        <v>9</v>
      </c>
      <c r="C106" s="13"/>
      <c r="D106" s="26">
        <v>128923</v>
      </c>
      <c r="E106" s="26">
        <v>130587</v>
      </c>
      <c r="F106" s="10">
        <f t="shared" si="52"/>
        <v>1664</v>
      </c>
      <c r="G106" s="26">
        <v>28</v>
      </c>
      <c r="H106" s="32">
        <f t="shared" si="53"/>
        <v>360.9844</v>
      </c>
      <c r="I106" s="33">
        <v>75</v>
      </c>
      <c r="J106" s="34">
        <f t="shared" si="54"/>
        <v>4.992</v>
      </c>
      <c r="K106" s="34">
        <f>E106*140*I106*0.000001</f>
        <v>1371.1634999999999</v>
      </c>
      <c r="L106" s="31">
        <f t="shared" si="55"/>
        <v>1737.1999999999998</v>
      </c>
      <c r="M106" s="39">
        <v>1298</v>
      </c>
      <c r="N106" s="39"/>
      <c r="O106" s="31">
        <f t="shared" si="56"/>
        <v>439.1999999999998</v>
      </c>
      <c r="P106" s="7"/>
    </row>
    <row r="107" spans="1:16" s="1" customFormat="1" ht="24.75" customHeight="1">
      <c r="A107" s="49"/>
      <c r="B107" s="37" t="s">
        <v>96</v>
      </c>
      <c r="C107" s="13" t="s">
        <v>26</v>
      </c>
      <c r="D107" s="26">
        <v>745993</v>
      </c>
      <c r="E107" s="26">
        <v>859848</v>
      </c>
      <c r="F107" s="10">
        <f t="shared" si="52"/>
        <v>113855</v>
      </c>
      <c r="G107" s="26">
        <v>26</v>
      </c>
      <c r="H107" s="32">
        <f t="shared" si="53"/>
        <v>1939.5818</v>
      </c>
      <c r="I107" s="33">
        <v>85</v>
      </c>
      <c r="J107" s="34">
        <f t="shared" si="54"/>
        <v>387.10699999999997</v>
      </c>
      <c r="K107" s="34">
        <f>E107*80*I107*0.000001</f>
        <v>5846.966399999999</v>
      </c>
      <c r="L107" s="31">
        <f t="shared" si="55"/>
        <v>8173.700000000001</v>
      </c>
      <c r="M107" s="39">
        <v>6093</v>
      </c>
      <c r="N107" s="39"/>
      <c r="O107" s="31">
        <f t="shared" si="56"/>
        <v>2080.7000000000007</v>
      </c>
      <c r="P107" s="7"/>
    </row>
    <row r="108" spans="1:16" ht="18.75" customHeight="1">
      <c r="A108" s="47" t="s">
        <v>148</v>
      </c>
      <c r="B108" s="12" t="s">
        <v>97</v>
      </c>
      <c r="C108" s="12"/>
      <c r="D108" s="12">
        <f>SUM(D110:D120)</f>
        <v>3299841</v>
      </c>
      <c r="E108" s="12">
        <f aca="true" t="shared" si="57" ref="E108:O108">SUM(E110:E120)</f>
        <v>3705368</v>
      </c>
      <c r="F108" s="12">
        <f t="shared" si="57"/>
        <v>405527</v>
      </c>
      <c r="G108" s="12">
        <f t="shared" si="57"/>
        <v>272</v>
      </c>
      <c r="H108" s="44">
        <f t="shared" si="57"/>
        <v>8153.8332</v>
      </c>
      <c r="I108" s="12">
        <f t="shared" si="57"/>
        <v>655</v>
      </c>
      <c r="J108" s="44">
        <f t="shared" si="57"/>
        <v>1162.5018</v>
      </c>
      <c r="K108" s="44">
        <f t="shared" si="57"/>
        <v>28118.0116</v>
      </c>
      <c r="L108" s="12">
        <f t="shared" si="57"/>
        <v>37434.90000000001</v>
      </c>
      <c r="M108" s="39">
        <v>28259</v>
      </c>
      <c r="N108" s="39">
        <v>-0.7</v>
      </c>
      <c r="O108" s="12">
        <f t="shared" si="57"/>
        <v>9175.2</v>
      </c>
      <c r="P108" s="7"/>
    </row>
    <row r="109" spans="1:16" ht="22.5">
      <c r="A109" s="48"/>
      <c r="B109" s="12" t="s">
        <v>18</v>
      </c>
      <c r="C109" s="12"/>
      <c r="D109" s="12">
        <f>D110+D111</f>
        <v>321754</v>
      </c>
      <c r="E109" s="12">
        <f aca="true" t="shared" si="58" ref="E109:O109">E110+E111</f>
        <v>340736</v>
      </c>
      <c r="F109" s="12">
        <f t="shared" si="58"/>
        <v>18982</v>
      </c>
      <c r="G109" s="12">
        <f t="shared" si="58"/>
        <v>48</v>
      </c>
      <c r="H109" s="44">
        <f t="shared" si="58"/>
        <v>772.2096</v>
      </c>
      <c r="I109" s="12">
        <f t="shared" si="58"/>
        <v>0</v>
      </c>
      <c r="J109" s="44">
        <f t="shared" si="58"/>
        <v>0</v>
      </c>
      <c r="K109" s="44">
        <f t="shared" si="58"/>
        <v>0</v>
      </c>
      <c r="L109" s="12">
        <f t="shared" si="58"/>
        <v>772.3000000000001</v>
      </c>
      <c r="M109" s="39">
        <v>617</v>
      </c>
      <c r="N109" s="39">
        <v>-0.7</v>
      </c>
      <c r="O109" s="12">
        <f t="shared" si="58"/>
        <v>154.60000000000008</v>
      </c>
      <c r="P109" s="7"/>
    </row>
    <row r="110" spans="1:16" s="1" customFormat="1" ht="18.75" customHeight="1">
      <c r="A110" s="48"/>
      <c r="B110" s="36" t="s">
        <v>98</v>
      </c>
      <c r="C110" s="36"/>
      <c r="D110" s="26">
        <v>131477</v>
      </c>
      <c r="E110" s="26">
        <v>143057</v>
      </c>
      <c r="F110" s="10">
        <f aca="true" t="shared" si="59" ref="F110:F120">E110-D110</f>
        <v>11580</v>
      </c>
      <c r="G110" s="26">
        <v>24</v>
      </c>
      <c r="H110" s="32">
        <f aca="true" t="shared" si="60" ref="H110:H120">D110*G110/10000</f>
        <v>315.5448</v>
      </c>
      <c r="I110" s="33"/>
      <c r="J110" s="34">
        <f aca="true" t="shared" si="61" ref="J110:J120">F110*40*I110*0.000001</f>
        <v>0</v>
      </c>
      <c r="K110" s="34">
        <f>E110*140*I110*0.000001</f>
        <v>0</v>
      </c>
      <c r="L110" s="31">
        <f aca="true" t="shared" si="62" ref="L110:L120">ROUNDUP(H110+J110+K110,1)</f>
        <v>315.6</v>
      </c>
      <c r="M110" s="39">
        <v>252</v>
      </c>
      <c r="N110" s="39">
        <v>-0.4</v>
      </c>
      <c r="O110" s="31">
        <f aca="true" t="shared" si="63" ref="O110:O120">L110-M110+N110</f>
        <v>63.200000000000024</v>
      </c>
      <c r="P110" s="7"/>
    </row>
    <row r="111" spans="1:16" s="1" customFormat="1" ht="18.75" customHeight="1">
      <c r="A111" s="48"/>
      <c r="B111" s="36" t="s">
        <v>99</v>
      </c>
      <c r="C111" s="36"/>
      <c r="D111" s="26">
        <v>190277</v>
      </c>
      <c r="E111" s="26">
        <v>197679</v>
      </c>
      <c r="F111" s="10">
        <f t="shared" si="59"/>
        <v>7402</v>
      </c>
      <c r="G111" s="26">
        <v>24</v>
      </c>
      <c r="H111" s="32">
        <f t="shared" si="60"/>
        <v>456.6648</v>
      </c>
      <c r="I111" s="33"/>
      <c r="J111" s="34">
        <f t="shared" si="61"/>
        <v>0</v>
      </c>
      <c r="K111" s="34">
        <f>E111*140*I111*0.000001</f>
        <v>0</v>
      </c>
      <c r="L111" s="31">
        <f t="shared" si="62"/>
        <v>456.70000000000005</v>
      </c>
      <c r="M111" s="39">
        <v>365</v>
      </c>
      <c r="N111" s="39">
        <v>-0.3</v>
      </c>
      <c r="O111" s="31">
        <f t="shared" si="63"/>
        <v>91.40000000000005</v>
      </c>
      <c r="P111" s="7"/>
    </row>
    <row r="112" spans="1:16" s="1" customFormat="1" ht="18.75" customHeight="1">
      <c r="A112" s="48"/>
      <c r="B112" s="13" t="s">
        <v>100</v>
      </c>
      <c r="C112" s="13"/>
      <c r="D112" s="26">
        <v>224676</v>
      </c>
      <c r="E112" s="26">
        <v>235652</v>
      </c>
      <c r="F112" s="10">
        <f t="shared" si="59"/>
        <v>10976</v>
      </c>
      <c r="G112" s="26">
        <v>24</v>
      </c>
      <c r="H112" s="32">
        <f t="shared" si="60"/>
        <v>539.2224</v>
      </c>
      <c r="I112" s="33">
        <v>55</v>
      </c>
      <c r="J112" s="34">
        <f t="shared" si="61"/>
        <v>24.147199999999998</v>
      </c>
      <c r="K112" s="34">
        <f>E112*140*I112*0.000001</f>
        <v>1814.5203999999999</v>
      </c>
      <c r="L112" s="31">
        <f t="shared" si="62"/>
        <v>2377.9</v>
      </c>
      <c r="M112" s="39">
        <v>1740</v>
      </c>
      <c r="N112" s="39"/>
      <c r="O112" s="31">
        <f t="shared" si="63"/>
        <v>637.9000000000001</v>
      </c>
      <c r="P112" s="7"/>
    </row>
    <row r="113" spans="1:16" s="1" customFormat="1" ht="18.75" customHeight="1">
      <c r="A113" s="48"/>
      <c r="B113" s="13" t="s">
        <v>101</v>
      </c>
      <c r="C113" s="13"/>
      <c r="D113" s="26">
        <v>650275</v>
      </c>
      <c r="E113" s="26">
        <v>663472</v>
      </c>
      <c r="F113" s="10">
        <f t="shared" si="59"/>
        <v>13197</v>
      </c>
      <c r="G113" s="26">
        <v>24</v>
      </c>
      <c r="H113" s="32">
        <f t="shared" si="60"/>
        <v>1560.66</v>
      </c>
      <c r="I113" s="33">
        <v>75</v>
      </c>
      <c r="J113" s="34">
        <f t="shared" si="61"/>
        <v>39.591</v>
      </c>
      <c r="K113" s="34">
        <f>E113*140*I113*0.000001</f>
        <v>6966.456</v>
      </c>
      <c r="L113" s="31">
        <f t="shared" si="62"/>
        <v>8566.800000000001</v>
      </c>
      <c r="M113" s="39">
        <v>6600</v>
      </c>
      <c r="N113" s="39"/>
      <c r="O113" s="31">
        <f t="shared" si="63"/>
        <v>1966.800000000001</v>
      </c>
      <c r="P113" s="7"/>
    </row>
    <row r="114" spans="1:16" s="1" customFormat="1" ht="24.75" customHeight="1">
      <c r="A114" s="48"/>
      <c r="B114" s="37" t="s">
        <v>102</v>
      </c>
      <c r="C114" s="13" t="s">
        <v>26</v>
      </c>
      <c r="D114" s="26">
        <v>455001</v>
      </c>
      <c r="E114" s="26">
        <v>522592</v>
      </c>
      <c r="F114" s="10">
        <f t="shared" si="59"/>
        <v>67591</v>
      </c>
      <c r="G114" s="26">
        <v>24</v>
      </c>
      <c r="H114" s="32">
        <f t="shared" si="60"/>
        <v>1092.0024</v>
      </c>
      <c r="I114" s="33">
        <v>75</v>
      </c>
      <c r="J114" s="34">
        <f t="shared" si="61"/>
        <v>202.773</v>
      </c>
      <c r="K114" s="34">
        <f>E114*80*I114*0.000001</f>
        <v>3135.5519999999997</v>
      </c>
      <c r="L114" s="31">
        <f t="shared" si="62"/>
        <v>4430.400000000001</v>
      </c>
      <c r="M114" s="39">
        <v>3337</v>
      </c>
      <c r="N114" s="39"/>
      <c r="O114" s="31">
        <f t="shared" si="63"/>
        <v>1093.4000000000005</v>
      </c>
      <c r="P114" s="7"/>
    </row>
    <row r="115" spans="1:16" s="1" customFormat="1" ht="18.75" customHeight="1">
      <c r="A115" s="48"/>
      <c r="B115" s="37" t="s">
        <v>103</v>
      </c>
      <c r="C115" s="37"/>
      <c r="D115" s="26">
        <v>418015</v>
      </c>
      <c r="E115" s="26">
        <v>492115</v>
      </c>
      <c r="F115" s="10">
        <f t="shared" si="59"/>
        <v>74100</v>
      </c>
      <c r="G115" s="26">
        <v>26</v>
      </c>
      <c r="H115" s="32">
        <f t="shared" si="60"/>
        <v>1086.839</v>
      </c>
      <c r="I115" s="33">
        <v>75</v>
      </c>
      <c r="J115" s="34">
        <f t="shared" si="61"/>
        <v>222.29999999999998</v>
      </c>
      <c r="K115" s="34">
        <f>E115*140*I115*0.000001</f>
        <v>5167.2074999999995</v>
      </c>
      <c r="L115" s="31">
        <f t="shared" si="62"/>
        <v>6476.400000000001</v>
      </c>
      <c r="M115" s="39">
        <v>4837</v>
      </c>
      <c r="N115" s="39"/>
      <c r="O115" s="31">
        <f t="shared" si="63"/>
        <v>1639.4000000000005</v>
      </c>
      <c r="P115" s="7"/>
    </row>
    <row r="116" spans="1:16" s="1" customFormat="1" ht="18.75" customHeight="1">
      <c r="A116" s="48"/>
      <c r="B116" s="37" t="s">
        <v>104</v>
      </c>
      <c r="C116" s="37"/>
      <c r="D116" s="26">
        <v>247637</v>
      </c>
      <c r="E116" s="26">
        <v>303864</v>
      </c>
      <c r="F116" s="10">
        <f t="shared" si="59"/>
        <v>56227</v>
      </c>
      <c r="G116" s="26">
        <v>24</v>
      </c>
      <c r="H116" s="32">
        <f t="shared" si="60"/>
        <v>594.3288</v>
      </c>
      <c r="I116" s="33">
        <v>65</v>
      </c>
      <c r="J116" s="34">
        <f t="shared" si="61"/>
        <v>146.1902</v>
      </c>
      <c r="K116" s="34">
        <f>E116*140*I116*0.000001</f>
        <v>2765.1623999999997</v>
      </c>
      <c r="L116" s="31">
        <f t="shared" si="62"/>
        <v>3505.7</v>
      </c>
      <c r="M116" s="39">
        <v>2584</v>
      </c>
      <c r="N116" s="39"/>
      <c r="O116" s="31">
        <f t="shared" si="63"/>
        <v>921.6999999999998</v>
      </c>
      <c r="P116" s="7"/>
    </row>
    <row r="117" spans="1:16" s="1" customFormat="1" ht="18.75" customHeight="1">
      <c r="A117" s="48"/>
      <c r="B117" s="37" t="s">
        <v>105</v>
      </c>
      <c r="C117" s="37"/>
      <c r="D117" s="26">
        <v>229424</v>
      </c>
      <c r="E117" s="26">
        <v>259647</v>
      </c>
      <c r="F117" s="10">
        <f t="shared" si="59"/>
        <v>30223</v>
      </c>
      <c r="G117" s="26">
        <v>24</v>
      </c>
      <c r="H117" s="32">
        <f t="shared" si="60"/>
        <v>550.6176</v>
      </c>
      <c r="I117" s="33">
        <v>65</v>
      </c>
      <c r="J117" s="34">
        <f t="shared" si="61"/>
        <v>78.57979999999999</v>
      </c>
      <c r="K117" s="34">
        <f>E117*140*I117*0.000001</f>
        <v>2362.7877</v>
      </c>
      <c r="L117" s="31">
        <f t="shared" si="62"/>
        <v>2992</v>
      </c>
      <c r="M117" s="39">
        <v>2264</v>
      </c>
      <c r="N117" s="39"/>
      <c r="O117" s="31">
        <f t="shared" si="63"/>
        <v>728</v>
      </c>
      <c r="P117" s="7"/>
    </row>
    <row r="118" spans="1:16" s="1" customFormat="1" ht="18.75" customHeight="1">
      <c r="A118" s="48"/>
      <c r="B118" s="37" t="s">
        <v>106</v>
      </c>
      <c r="C118" s="13" t="s">
        <v>26</v>
      </c>
      <c r="D118" s="26">
        <v>284588</v>
      </c>
      <c r="E118" s="26">
        <v>344489</v>
      </c>
      <c r="F118" s="10">
        <f t="shared" si="59"/>
        <v>59901</v>
      </c>
      <c r="G118" s="26">
        <v>26</v>
      </c>
      <c r="H118" s="32">
        <f t="shared" si="60"/>
        <v>739.9288</v>
      </c>
      <c r="I118" s="33">
        <v>85</v>
      </c>
      <c r="J118" s="34">
        <f t="shared" si="61"/>
        <v>203.6634</v>
      </c>
      <c r="K118" s="34">
        <f>E118*80*I118*0.000001</f>
        <v>2342.5252</v>
      </c>
      <c r="L118" s="31">
        <f t="shared" si="62"/>
        <v>3286.2</v>
      </c>
      <c r="M118" s="39">
        <v>2476</v>
      </c>
      <c r="N118" s="39"/>
      <c r="O118" s="31">
        <f t="shared" si="63"/>
        <v>810.1999999999998</v>
      </c>
      <c r="P118" s="7"/>
    </row>
    <row r="119" spans="1:16" s="1" customFormat="1" ht="18.75" customHeight="1">
      <c r="A119" s="48"/>
      <c r="B119" s="37" t="s">
        <v>107</v>
      </c>
      <c r="C119" s="13" t="s">
        <v>26</v>
      </c>
      <c r="D119" s="26">
        <v>140396</v>
      </c>
      <c r="E119" s="26">
        <v>159058</v>
      </c>
      <c r="F119" s="10">
        <f t="shared" si="59"/>
        <v>18662</v>
      </c>
      <c r="G119" s="26">
        <v>26</v>
      </c>
      <c r="H119" s="32">
        <f t="shared" si="60"/>
        <v>365.0296</v>
      </c>
      <c r="I119" s="33">
        <v>75</v>
      </c>
      <c r="J119" s="34">
        <f t="shared" si="61"/>
        <v>55.986</v>
      </c>
      <c r="K119" s="34">
        <f>E119*80*I119*0.000001</f>
        <v>954.348</v>
      </c>
      <c r="L119" s="31">
        <f t="shared" si="62"/>
        <v>1375.3999999999999</v>
      </c>
      <c r="M119" s="39">
        <v>1028</v>
      </c>
      <c r="N119" s="39"/>
      <c r="O119" s="31">
        <f t="shared" si="63"/>
        <v>347.39999999999986</v>
      </c>
      <c r="P119" s="7"/>
    </row>
    <row r="120" spans="1:16" s="1" customFormat="1" ht="18.75" customHeight="1">
      <c r="A120" s="49"/>
      <c r="B120" s="37" t="s">
        <v>108</v>
      </c>
      <c r="C120" s="13" t="s">
        <v>26</v>
      </c>
      <c r="D120" s="26">
        <v>328075</v>
      </c>
      <c r="E120" s="26">
        <v>383743</v>
      </c>
      <c r="F120" s="10">
        <f t="shared" si="59"/>
        <v>55668</v>
      </c>
      <c r="G120" s="26">
        <v>26</v>
      </c>
      <c r="H120" s="32">
        <f t="shared" si="60"/>
        <v>852.995</v>
      </c>
      <c r="I120" s="33">
        <v>85</v>
      </c>
      <c r="J120" s="34">
        <f t="shared" si="61"/>
        <v>189.2712</v>
      </c>
      <c r="K120" s="34">
        <f>E120*80*I120*0.000001</f>
        <v>2609.4523999999997</v>
      </c>
      <c r="L120" s="31">
        <f t="shared" si="62"/>
        <v>3651.7999999999997</v>
      </c>
      <c r="M120" s="39">
        <v>2776</v>
      </c>
      <c r="N120" s="39"/>
      <c r="O120" s="31">
        <f t="shared" si="63"/>
        <v>875.7999999999997</v>
      </c>
      <c r="P120" s="7"/>
    </row>
    <row r="121" spans="1:16" ht="18.75" customHeight="1">
      <c r="A121" s="47" t="s">
        <v>149</v>
      </c>
      <c r="B121" s="12" t="s">
        <v>109</v>
      </c>
      <c r="C121" s="12"/>
      <c r="D121" s="12">
        <f>SUM(D123:D127)</f>
        <v>2746089</v>
      </c>
      <c r="E121" s="12">
        <f aca="true" t="shared" si="64" ref="E121:O121">SUM(E123:E127)</f>
        <v>3180684</v>
      </c>
      <c r="F121" s="12">
        <f t="shared" si="64"/>
        <v>434595</v>
      </c>
      <c r="G121" s="12">
        <f t="shared" si="64"/>
        <v>124</v>
      </c>
      <c r="H121" s="44">
        <f t="shared" si="64"/>
        <v>6952.2356</v>
      </c>
      <c r="I121" s="12">
        <f t="shared" si="64"/>
        <v>340</v>
      </c>
      <c r="J121" s="44">
        <f t="shared" si="64"/>
        <v>1321.1248</v>
      </c>
      <c r="K121" s="44">
        <f t="shared" si="64"/>
        <v>25834.117299999998</v>
      </c>
      <c r="L121" s="12">
        <f t="shared" si="64"/>
        <v>34107.7</v>
      </c>
      <c r="M121" s="39">
        <v>25994</v>
      </c>
      <c r="N121" s="39">
        <v>0</v>
      </c>
      <c r="O121" s="12">
        <f t="shared" si="64"/>
        <v>8113.700000000002</v>
      </c>
      <c r="P121" s="7"/>
    </row>
    <row r="122" spans="1:16" ht="22.5">
      <c r="A122" s="48"/>
      <c r="B122" s="12" t="s">
        <v>18</v>
      </c>
      <c r="C122" s="12"/>
      <c r="D122" s="12">
        <f>D123</f>
        <v>127571</v>
      </c>
      <c r="E122" s="12">
        <f aca="true" t="shared" si="65" ref="E122:O122">E123</f>
        <v>176188</v>
      </c>
      <c r="F122" s="12">
        <f t="shared" si="65"/>
        <v>48617</v>
      </c>
      <c r="G122" s="12">
        <f t="shared" si="65"/>
        <v>24</v>
      </c>
      <c r="H122" s="44">
        <f t="shared" si="65"/>
        <v>306.1704</v>
      </c>
      <c r="I122" s="12">
        <f t="shared" si="65"/>
        <v>30</v>
      </c>
      <c r="J122" s="44">
        <f t="shared" si="65"/>
        <v>58.340399999999995</v>
      </c>
      <c r="K122" s="44">
        <f t="shared" si="65"/>
        <v>739.9896</v>
      </c>
      <c r="L122" s="12">
        <f t="shared" si="65"/>
        <v>1104.6</v>
      </c>
      <c r="M122" s="39">
        <v>818</v>
      </c>
      <c r="N122" s="39">
        <v>0</v>
      </c>
      <c r="O122" s="12">
        <f t="shared" si="65"/>
        <v>286.5999999999999</v>
      </c>
      <c r="P122" s="7"/>
    </row>
    <row r="123" spans="1:16" s="1" customFormat="1" ht="18.75" customHeight="1">
      <c r="A123" s="48"/>
      <c r="B123" s="36" t="s">
        <v>110</v>
      </c>
      <c r="C123" s="36"/>
      <c r="D123" s="26">
        <v>127571</v>
      </c>
      <c r="E123" s="26">
        <v>176188</v>
      </c>
      <c r="F123" s="10">
        <f>E123-D123</f>
        <v>48617</v>
      </c>
      <c r="G123" s="26">
        <v>24</v>
      </c>
      <c r="H123" s="32">
        <f>D123*G123/10000</f>
        <v>306.1704</v>
      </c>
      <c r="I123" s="33">
        <v>30</v>
      </c>
      <c r="J123" s="34">
        <f>F123*40*I123*0.000001</f>
        <v>58.340399999999995</v>
      </c>
      <c r="K123" s="34">
        <f>E123*140*I123*0.000001</f>
        <v>739.9896</v>
      </c>
      <c r="L123" s="31">
        <f>ROUNDUP(H123+J123+K123,1)</f>
        <v>1104.6</v>
      </c>
      <c r="M123" s="39">
        <v>818</v>
      </c>
      <c r="N123" s="39"/>
      <c r="O123" s="31">
        <f>L123-M123+N123</f>
        <v>286.5999999999999</v>
      </c>
      <c r="P123" s="7"/>
    </row>
    <row r="124" spans="1:16" s="1" customFormat="1" ht="18.75" customHeight="1">
      <c r="A124" s="48"/>
      <c r="B124" s="13" t="s">
        <v>111</v>
      </c>
      <c r="C124" s="13"/>
      <c r="D124" s="26">
        <v>870011</v>
      </c>
      <c r="E124" s="26">
        <v>998071</v>
      </c>
      <c r="F124" s="10">
        <f>E124-D124</f>
        <v>128060</v>
      </c>
      <c r="G124" s="26">
        <v>26</v>
      </c>
      <c r="H124" s="32">
        <f>D124*G124/10000</f>
        <v>2262.0286</v>
      </c>
      <c r="I124" s="33">
        <v>85</v>
      </c>
      <c r="J124" s="34">
        <f>F124*40*I124*0.000001</f>
        <v>435.404</v>
      </c>
      <c r="K124" s="34">
        <f>E124*140*I124*0.000001</f>
        <v>11877.044899999999</v>
      </c>
      <c r="L124" s="31">
        <f>ROUNDUP(H124+J124+K124,1)</f>
        <v>14574.5</v>
      </c>
      <c r="M124" s="39">
        <v>10600</v>
      </c>
      <c r="N124" s="39"/>
      <c r="O124" s="31">
        <f>L124-M124+N124</f>
        <v>3974.5</v>
      </c>
      <c r="P124" s="7"/>
    </row>
    <row r="125" spans="1:16" s="1" customFormat="1" ht="26.25" customHeight="1">
      <c r="A125" s="48"/>
      <c r="B125" s="37" t="s">
        <v>112</v>
      </c>
      <c r="C125" s="13" t="s">
        <v>26</v>
      </c>
      <c r="D125" s="26">
        <v>136469</v>
      </c>
      <c r="E125" s="26">
        <v>177753</v>
      </c>
      <c r="F125" s="10">
        <f>E125-D125</f>
        <v>41284</v>
      </c>
      <c r="G125" s="26">
        <v>24</v>
      </c>
      <c r="H125" s="32">
        <f>D125*G125/10000</f>
        <v>327.5256</v>
      </c>
      <c r="I125" s="33">
        <v>55</v>
      </c>
      <c r="J125" s="34">
        <f>F125*40*I125*0.000001</f>
        <v>90.8248</v>
      </c>
      <c r="K125" s="34">
        <f>E125*80*I125*0.000001</f>
        <v>782.1132</v>
      </c>
      <c r="L125" s="31">
        <f>ROUNDUP(H125+J125+K125,1)</f>
        <v>1200.5</v>
      </c>
      <c r="M125" s="39">
        <v>897</v>
      </c>
      <c r="N125" s="39"/>
      <c r="O125" s="31">
        <f>L125-M125+N125</f>
        <v>303.5</v>
      </c>
      <c r="P125" s="7"/>
    </row>
    <row r="126" spans="1:16" s="1" customFormat="1" ht="24.75" customHeight="1">
      <c r="A126" s="48"/>
      <c r="B126" s="13" t="s">
        <v>113</v>
      </c>
      <c r="C126" s="13" t="s">
        <v>26</v>
      </c>
      <c r="D126" s="26">
        <v>673939</v>
      </c>
      <c r="E126" s="26">
        <v>773792</v>
      </c>
      <c r="F126" s="10">
        <f>E126-D126</f>
        <v>99853</v>
      </c>
      <c r="G126" s="26">
        <v>24</v>
      </c>
      <c r="H126" s="32">
        <f>D126*G126/10000</f>
        <v>1617.4536</v>
      </c>
      <c r="I126" s="33">
        <v>85</v>
      </c>
      <c r="J126" s="34">
        <f>F126*40*I126*0.000001</f>
        <v>339.5002</v>
      </c>
      <c r="K126" s="34">
        <f>E126*80*I126*0.000001</f>
        <v>5261.7856</v>
      </c>
      <c r="L126" s="31">
        <f>ROUNDUP(H126+J126+K126,1)</f>
        <v>7218.8</v>
      </c>
      <c r="M126" s="39">
        <v>5521</v>
      </c>
      <c r="N126" s="39"/>
      <c r="O126" s="31">
        <f>L126-M126+N126</f>
        <v>1697.8000000000002</v>
      </c>
      <c r="P126" s="7"/>
    </row>
    <row r="127" spans="1:16" s="1" customFormat="1" ht="24" customHeight="1">
      <c r="A127" s="49"/>
      <c r="B127" s="13" t="s">
        <v>114</v>
      </c>
      <c r="C127" s="13" t="s">
        <v>26</v>
      </c>
      <c r="D127" s="26">
        <v>938099</v>
      </c>
      <c r="E127" s="26">
        <v>1054880</v>
      </c>
      <c r="F127" s="10">
        <f>E127-D127</f>
        <v>116781</v>
      </c>
      <c r="G127" s="26">
        <v>26</v>
      </c>
      <c r="H127" s="32">
        <f>D127*G127/10000</f>
        <v>2439.0574</v>
      </c>
      <c r="I127" s="33">
        <v>85</v>
      </c>
      <c r="J127" s="34">
        <f>F127*40*I127*0.000001</f>
        <v>397.05539999999996</v>
      </c>
      <c r="K127" s="34">
        <f>E127*80*I127*0.000001</f>
        <v>7173.183999999999</v>
      </c>
      <c r="L127" s="31">
        <f>ROUNDUP(H127+J127+K127,1)</f>
        <v>10009.300000000001</v>
      </c>
      <c r="M127" s="39">
        <v>8158</v>
      </c>
      <c r="N127" s="39"/>
      <c r="O127" s="31">
        <f>L127-M127+N127</f>
        <v>1851.300000000001</v>
      </c>
      <c r="P127" s="7"/>
    </row>
    <row r="128" spans="1:16" ht="18.75" customHeight="1">
      <c r="A128" s="47" t="s">
        <v>150</v>
      </c>
      <c r="B128" s="12" t="s">
        <v>115</v>
      </c>
      <c r="C128" s="12"/>
      <c r="D128" s="12">
        <f>SUM(D130:D142)</f>
        <v>3468912</v>
      </c>
      <c r="E128" s="12">
        <f aca="true" t="shared" si="66" ref="E128:O128">SUM(E130:E142)</f>
        <v>3872674</v>
      </c>
      <c r="F128" s="12">
        <f t="shared" si="66"/>
        <v>403762</v>
      </c>
      <c r="G128" s="12">
        <f t="shared" si="66"/>
        <v>364</v>
      </c>
      <c r="H128" s="44">
        <f t="shared" si="66"/>
        <v>9712.9536</v>
      </c>
      <c r="I128" s="12">
        <f t="shared" si="66"/>
        <v>970</v>
      </c>
      <c r="J128" s="44">
        <f t="shared" si="66"/>
        <v>1262.7113999999997</v>
      </c>
      <c r="K128" s="44">
        <f t="shared" si="66"/>
        <v>33322.8174</v>
      </c>
      <c r="L128" s="12">
        <f t="shared" si="66"/>
        <v>44299</v>
      </c>
      <c r="M128" s="39">
        <v>32860</v>
      </c>
      <c r="N128" s="39">
        <v>0</v>
      </c>
      <c r="O128" s="12">
        <f t="shared" si="66"/>
        <v>11439</v>
      </c>
      <c r="P128" s="7"/>
    </row>
    <row r="129" spans="1:16" ht="22.5">
      <c r="A129" s="48"/>
      <c r="B129" s="12" t="s">
        <v>18</v>
      </c>
      <c r="C129" s="12"/>
      <c r="D129" s="12">
        <f>D130</f>
        <v>100608</v>
      </c>
      <c r="E129" s="12">
        <f aca="true" t="shared" si="67" ref="E129:O129">E130</f>
        <v>123297</v>
      </c>
      <c r="F129" s="12">
        <f t="shared" si="67"/>
        <v>22689</v>
      </c>
      <c r="G129" s="12">
        <f t="shared" si="67"/>
        <v>28</v>
      </c>
      <c r="H129" s="44">
        <f t="shared" si="67"/>
        <v>281.7024</v>
      </c>
      <c r="I129" s="12">
        <f t="shared" si="67"/>
        <v>30</v>
      </c>
      <c r="J129" s="44">
        <f t="shared" si="67"/>
        <v>27.226799999999997</v>
      </c>
      <c r="K129" s="44">
        <f t="shared" si="67"/>
        <v>517.8474</v>
      </c>
      <c r="L129" s="12">
        <f t="shared" si="67"/>
        <v>826.8000000000001</v>
      </c>
      <c r="M129" s="39">
        <v>614</v>
      </c>
      <c r="N129" s="39">
        <v>0</v>
      </c>
      <c r="O129" s="12">
        <f t="shared" si="67"/>
        <v>212.80000000000007</v>
      </c>
      <c r="P129" s="7"/>
    </row>
    <row r="130" spans="1:16" s="15" customFormat="1" ht="18.75" customHeight="1">
      <c r="A130" s="48"/>
      <c r="B130" s="36" t="s">
        <v>116</v>
      </c>
      <c r="C130" s="36"/>
      <c r="D130" s="26">
        <v>100608</v>
      </c>
      <c r="E130" s="26">
        <v>123297</v>
      </c>
      <c r="F130" s="10">
        <f aca="true" t="shared" si="68" ref="F130:F142">E130-D130</f>
        <v>22689</v>
      </c>
      <c r="G130" s="26">
        <v>28</v>
      </c>
      <c r="H130" s="32">
        <f aca="true" t="shared" si="69" ref="H130:H142">D130*G130/10000</f>
        <v>281.7024</v>
      </c>
      <c r="I130" s="33">
        <v>30</v>
      </c>
      <c r="J130" s="34">
        <f aca="true" t="shared" si="70" ref="J130:J142">F130*40*I130*0.000001</f>
        <v>27.226799999999997</v>
      </c>
      <c r="K130" s="34">
        <f>E130*140*I130*0.000001</f>
        <v>517.8474</v>
      </c>
      <c r="L130" s="31">
        <f aca="true" t="shared" si="71" ref="L130:L142">ROUNDUP(H130+J130+K130,1)</f>
        <v>826.8000000000001</v>
      </c>
      <c r="M130" s="35">
        <v>614</v>
      </c>
      <c r="N130" s="35"/>
      <c r="O130" s="31">
        <f aca="true" t="shared" si="72" ref="O130:O142">L130-M130+N130</f>
        <v>212.80000000000007</v>
      </c>
      <c r="P130" s="33"/>
    </row>
    <row r="131" spans="1:16" s="15" customFormat="1" ht="18.75" customHeight="1">
      <c r="A131" s="48"/>
      <c r="B131" s="37" t="s">
        <v>117</v>
      </c>
      <c r="C131" s="13" t="s">
        <v>26</v>
      </c>
      <c r="D131" s="26">
        <v>456685</v>
      </c>
      <c r="E131" s="26">
        <v>491120</v>
      </c>
      <c r="F131" s="10">
        <f t="shared" si="68"/>
        <v>34435</v>
      </c>
      <c r="G131" s="26">
        <v>28</v>
      </c>
      <c r="H131" s="32">
        <f t="shared" si="69"/>
        <v>1278.718</v>
      </c>
      <c r="I131" s="33">
        <v>85</v>
      </c>
      <c r="J131" s="34">
        <f t="shared" si="70"/>
        <v>117.079</v>
      </c>
      <c r="K131" s="34">
        <f>E131*80*I131*0.000001</f>
        <v>3339.616</v>
      </c>
      <c r="L131" s="31">
        <f t="shared" si="71"/>
        <v>4735.5</v>
      </c>
      <c r="M131" s="35">
        <v>3561</v>
      </c>
      <c r="N131" s="35"/>
      <c r="O131" s="31">
        <f t="shared" si="72"/>
        <v>1174.5</v>
      </c>
      <c r="P131" s="33"/>
    </row>
    <row r="132" spans="1:16" s="15" customFormat="1" ht="18.75" customHeight="1">
      <c r="A132" s="48"/>
      <c r="B132" s="37" t="s">
        <v>118</v>
      </c>
      <c r="C132" s="37"/>
      <c r="D132" s="26">
        <v>326537</v>
      </c>
      <c r="E132" s="26">
        <v>395753</v>
      </c>
      <c r="F132" s="10">
        <f t="shared" si="68"/>
        <v>69216</v>
      </c>
      <c r="G132" s="26">
        <v>28</v>
      </c>
      <c r="H132" s="32">
        <f t="shared" si="69"/>
        <v>914.3036</v>
      </c>
      <c r="I132" s="33">
        <v>85</v>
      </c>
      <c r="J132" s="34">
        <f t="shared" si="70"/>
        <v>235.3344</v>
      </c>
      <c r="K132" s="34">
        <f>E132*140*I132*0.000001</f>
        <v>4709.4607</v>
      </c>
      <c r="L132" s="31">
        <f t="shared" si="71"/>
        <v>5859.1</v>
      </c>
      <c r="M132" s="35">
        <v>4320</v>
      </c>
      <c r="N132" s="35"/>
      <c r="O132" s="31">
        <f t="shared" si="72"/>
        <v>1539.1000000000004</v>
      </c>
      <c r="P132" s="33"/>
    </row>
    <row r="133" spans="1:16" s="15" customFormat="1" ht="18.75" customHeight="1">
      <c r="A133" s="48"/>
      <c r="B133" s="37" t="s">
        <v>119</v>
      </c>
      <c r="C133" s="37"/>
      <c r="D133" s="26">
        <v>640790</v>
      </c>
      <c r="E133" s="26">
        <v>756080</v>
      </c>
      <c r="F133" s="10">
        <f t="shared" si="68"/>
        <v>115290</v>
      </c>
      <c r="G133" s="26">
        <v>28</v>
      </c>
      <c r="H133" s="32">
        <f t="shared" si="69"/>
        <v>1794.212</v>
      </c>
      <c r="I133" s="33">
        <v>85</v>
      </c>
      <c r="J133" s="34">
        <f t="shared" si="70"/>
        <v>391.986</v>
      </c>
      <c r="K133" s="34">
        <f>E133*140*I133*0.000001</f>
        <v>8997.351999999999</v>
      </c>
      <c r="L133" s="31">
        <f t="shared" si="71"/>
        <v>11183.6</v>
      </c>
      <c r="M133" s="35">
        <v>8122</v>
      </c>
      <c r="N133" s="35"/>
      <c r="O133" s="31">
        <f t="shared" si="72"/>
        <v>3061.6000000000004</v>
      </c>
      <c r="P133" s="33"/>
    </row>
    <row r="134" spans="1:16" s="15" customFormat="1" ht="18.75" customHeight="1">
      <c r="A134" s="48"/>
      <c r="B134" s="37" t="s">
        <v>120</v>
      </c>
      <c r="C134" s="13" t="s">
        <v>26</v>
      </c>
      <c r="D134" s="26">
        <v>280744</v>
      </c>
      <c r="E134" s="26">
        <v>309009</v>
      </c>
      <c r="F134" s="10">
        <f t="shared" si="68"/>
        <v>28265</v>
      </c>
      <c r="G134" s="26">
        <v>28</v>
      </c>
      <c r="H134" s="32">
        <f t="shared" si="69"/>
        <v>786.0832</v>
      </c>
      <c r="I134" s="33">
        <v>75</v>
      </c>
      <c r="J134" s="34">
        <f t="shared" si="70"/>
        <v>84.795</v>
      </c>
      <c r="K134" s="34">
        <f>E134*80*I134*0.000001</f>
        <v>1854.0539999999999</v>
      </c>
      <c r="L134" s="31">
        <f t="shared" si="71"/>
        <v>2725</v>
      </c>
      <c r="M134" s="35">
        <v>2034</v>
      </c>
      <c r="N134" s="35"/>
      <c r="O134" s="31">
        <f t="shared" si="72"/>
        <v>691</v>
      </c>
      <c r="P134" s="33"/>
    </row>
    <row r="135" spans="1:16" s="15" customFormat="1" ht="18.75" customHeight="1">
      <c r="A135" s="48"/>
      <c r="B135" s="37" t="s">
        <v>121</v>
      </c>
      <c r="C135" s="13" t="s">
        <v>26</v>
      </c>
      <c r="D135" s="26">
        <v>187423</v>
      </c>
      <c r="E135" s="26">
        <v>206806</v>
      </c>
      <c r="F135" s="10">
        <f t="shared" si="68"/>
        <v>19383</v>
      </c>
      <c r="G135" s="26">
        <v>28</v>
      </c>
      <c r="H135" s="32">
        <f t="shared" si="69"/>
        <v>524.7844</v>
      </c>
      <c r="I135" s="33">
        <v>75</v>
      </c>
      <c r="J135" s="34">
        <f t="shared" si="70"/>
        <v>58.149</v>
      </c>
      <c r="K135" s="34">
        <f>E135*80*I135*0.000001</f>
        <v>1240.836</v>
      </c>
      <c r="L135" s="31">
        <f t="shared" si="71"/>
        <v>1823.8</v>
      </c>
      <c r="M135" s="35">
        <v>1347</v>
      </c>
      <c r="N135" s="35"/>
      <c r="O135" s="31">
        <f t="shared" si="72"/>
        <v>476.79999999999995</v>
      </c>
      <c r="P135" s="33"/>
    </row>
    <row r="136" spans="1:16" s="15" customFormat="1" ht="18.75" customHeight="1">
      <c r="A136" s="48"/>
      <c r="B136" s="13" t="s">
        <v>122</v>
      </c>
      <c r="C136" s="13" t="s">
        <v>26</v>
      </c>
      <c r="D136" s="26">
        <v>281083</v>
      </c>
      <c r="E136" s="26">
        <v>292750</v>
      </c>
      <c r="F136" s="10">
        <f t="shared" si="68"/>
        <v>11667</v>
      </c>
      <c r="G136" s="26">
        <v>28</v>
      </c>
      <c r="H136" s="32">
        <f t="shared" si="69"/>
        <v>787.0324</v>
      </c>
      <c r="I136" s="33">
        <v>75</v>
      </c>
      <c r="J136" s="34">
        <f t="shared" si="70"/>
        <v>35.001</v>
      </c>
      <c r="K136" s="34">
        <f>E136*80*I136*0.000001</f>
        <v>1756.5</v>
      </c>
      <c r="L136" s="31">
        <f t="shared" si="71"/>
        <v>2578.6</v>
      </c>
      <c r="M136" s="35">
        <v>1974</v>
      </c>
      <c r="N136" s="35"/>
      <c r="O136" s="31">
        <f t="shared" si="72"/>
        <v>604.5999999999999</v>
      </c>
      <c r="P136" s="33"/>
    </row>
    <row r="137" spans="1:16" s="15" customFormat="1" ht="18.75" customHeight="1">
      <c r="A137" s="48"/>
      <c r="B137" s="13" t="s">
        <v>123</v>
      </c>
      <c r="C137" s="13"/>
      <c r="D137" s="26">
        <v>219544</v>
      </c>
      <c r="E137" s="26">
        <v>241511</v>
      </c>
      <c r="F137" s="10">
        <f t="shared" si="68"/>
        <v>21967</v>
      </c>
      <c r="G137" s="26">
        <v>28</v>
      </c>
      <c r="H137" s="32">
        <f t="shared" si="69"/>
        <v>614.7232</v>
      </c>
      <c r="I137" s="33">
        <v>75</v>
      </c>
      <c r="J137" s="34">
        <f t="shared" si="70"/>
        <v>65.901</v>
      </c>
      <c r="K137" s="34">
        <f>E137*140*I137*0.000001</f>
        <v>2535.8655</v>
      </c>
      <c r="L137" s="31">
        <f t="shared" si="71"/>
        <v>3216.5</v>
      </c>
      <c r="M137" s="35">
        <v>2393</v>
      </c>
      <c r="N137" s="35"/>
      <c r="O137" s="31">
        <f t="shared" si="72"/>
        <v>823.5</v>
      </c>
      <c r="P137" s="33"/>
    </row>
    <row r="138" spans="1:16" s="15" customFormat="1" ht="18.75" customHeight="1">
      <c r="A138" s="48"/>
      <c r="B138" s="37" t="s">
        <v>124</v>
      </c>
      <c r="C138" s="37"/>
      <c r="D138" s="26">
        <v>319669</v>
      </c>
      <c r="E138" s="26">
        <v>331392</v>
      </c>
      <c r="F138" s="10">
        <f t="shared" si="68"/>
        <v>11723</v>
      </c>
      <c r="G138" s="26">
        <v>28</v>
      </c>
      <c r="H138" s="32">
        <f t="shared" si="69"/>
        <v>895.0732</v>
      </c>
      <c r="I138" s="33">
        <v>85</v>
      </c>
      <c r="J138" s="34">
        <f t="shared" si="70"/>
        <v>39.8582</v>
      </c>
      <c r="K138" s="34">
        <f>E138*140*I138*0.000001</f>
        <v>3943.5647999999997</v>
      </c>
      <c r="L138" s="31">
        <f t="shared" si="71"/>
        <v>4878.5</v>
      </c>
      <c r="M138" s="35">
        <v>3642</v>
      </c>
      <c r="N138" s="35"/>
      <c r="O138" s="31">
        <f t="shared" si="72"/>
        <v>1236.5</v>
      </c>
      <c r="P138" s="33"/>
    </row>
    <row r="139" spans="1:16" s="15" customFormat="1" ht="18.75" customHeight="1">
      <c r="A139" s="48"/>
      <c r="B139" s="37" t="s">
        <v>125</v>
      </c>
      <c r="C139" s="37"/>
      <c r="D139" s="26">
        <v>14794</v>
      </c>
      <c r="E139" s="26">
        <v>17330</v>
      </c>
      <c r="F139" s="10">
        <f t="shared" si="68"/>
        <v>2536</v>
      </c>
      <c r="G139" s="26">
        <v>28</v>
      </c>
      <c r="H139" s="32">
        <f t="shared" si="69"/>
        <v>41.4232</v>
      </c>
      <c r="I139" s="33">
        <v>75</v>
      </c>
      <c r="J139" s="34">
        <f t="shared" si="70"/>
        <v>7.608</v>
      </c>
      <c r="K139" s="34">
        <f>E139*140*I139*0.000001</f>
        <v>181.965</v>
      </c>
      <c r="L139" s="31">
        <f t="shared" si="71"/>
        <v>231</v>
      </c>
      <c r="M139" s="35">
        <v>168</v>
      </c>
      <c r="N139" s="35"/>
      <c r="O139" s="31">
        <f t="shared" si="72"/>
        <v>63</v>
      </c>
      <c r="P139" s="33"/>
    </row>
    <row r="140" spans="1:16" s="1" customFormat="1" ht="18.75" customHeight="1">
      <c r="A140" s="48"/>
      <c r="B140" s="13" t="s">
        <v>126</v>
      </c>
      <c r="C140" s="13" t="s">
        <v>26</v>
      </c>
      <c r="D140" s="26">
        <v>278912</v>
      </c>
      <c r="E140" s="26">
        <v>298622</v>
      </c>
      <c r="F140" s="10">
        <f t="shared" si="68"/>
        <v>19710</v>
      </c>
      <c r="G140" s="26">
        <v>28</v>
      </c>
      <c r="H140" s="32">
        <f t="shared" si="69"/>
        <v>780.9536</v>
      </c>
      <c r="I140" s="33">
        <v>75</v>
      </c>
      <c r="J140" s="34">
        <f t="shared" si="70"/>
        <v>59.129999999999995</v>
      </c>
      <c r="K140" s="34">
        <f>E140*80*I140*0.000001</f>
        <v>1791.732</v>
      </c>
      <c r="L140" s="31">
        <f t="shared" si="71"/>
        <v>2631.9</v>
      </c>
      <c r="M140" s="39">
        <v>1940</v>
      </c>
      <c r="N140" s="39"/>
      <c r="O140" s="31">
        <f t="shared" si="72"/>
        <v>691.9000000000001</v>
      </c>
      <c r="P140" s="7"/>
    </row>
    <row r="141" spans="1:16" s="1" customFormat="1" ht="18.75" customHeight="1">
      <c r="A141" s="48"/>
      <c r="B141" s="37" t="s">
        <v>127</v>
      </c>
      <c r="C141" s="13" t="s">
        <v>26</v>
      </c>
      <c r="D141" s="26">
        <v>182121</v>
      </c>
      <c r="E141" s="26">
        <v>206909</v>
      </c>
      <c r="F141" s="10">
        <f t="shared" si="68"/>
        <v>24788</v>
      </c>
      <c r="G141" s="26">
        <v>28</v>
      </c>
      <c r="H141" s="32">
        <f t="shared" si="69"/>
        <v>509.9388</v>
      </c>
      <c r="I141" s="33">
        <v>75</v>
      </c>
      <c r="J141" s="34">
        <f t="shared" si="70"/>
        <v>74.36399999999999</v>
      </c>
      <c r="K141" s="34">
        <f>E141*80*I141*0.000001</f>
        <v>1241.454</v>
      </c>
      <c r="L141" s="31">
        <f t="shared" si="71"/>
        <v>1825.8</v>
      </c>
      <c r="M141" s="39">
        <v>1376</v>
      </c>
      <c r="N141" s="39"/>
      <c r="O141" s="31">
        <f t="shared" si="72"/>
        <v>449.79999999999995</v>
      </c>
      <c r="P141" s="7"/>
    </row>
    <row r="142" spans="1:16" s="1" customFormat="1" ht="18.75" customHeight="1">
      <c r="A142" s="49"/>
      <c r="B142" s="37" t="s">
        <v>128</v>
      </c>
      <c r="C142" s="13" t="s">
        <v>26</v>
      </c>
      <c r="D142" s="26">
        <v>180002</v>
      </c>
      <c r="E142" s="26">
        <v>202095</v>
      </c>
      <c r="F142" s="10">
        <f t="shared" si="68"/>
        <v>22093</v>
      </c>
      <c r="G142" s="26">
        <v>28</v>
      </c>
      <c r="H142" s="32">
        <f t="shared" si="69"/>
        <v>504.0056</v>
      </c>
      <c r="I142" s="33">
        <v>75</v>
      </c>
      <c r="J142" s="34">
        <f t="shared" si="70"/>
        <v>66.279</v>
      </c>
      <c r="K142" s="34">
        <f>E142*80*I142*0.000001</f>
        <v>1212.57</v>
      </c>
      <c r="L142" s="31">
        <f t="shared" si="71"/>
        <v>1782.8999999999999</v>
      </c>
      <c r="M142" s="39">
        <v>1369</v>
      </c>
      <c r="N142" s="39"/>
      <c r="O142" s="31">
        <f t="shared" si="72"/>
        <v>413.89999999999986</v>
      </c>
      <c r="P142" s="7"/>
    </row>
    <row r="143" spans="1:16" ht="36" customHeight="1">
      <c r="A143" s="47" t="s">
        <v>151</v>
      </c>
      <c r="B143" s="12" t="s">
        <v>129</v>
      </c>
      <c r="C143" s="12"/>
      <c r="D143" s="12">
        <f>SUM(D144:D151)</f>
        <v>2027344</v>
      </c>
      <c r="E143" s="12">
        <f aca="true" t="shared" si="73" ref="E143:O143">SUM(E144:E151)</f>
        <v>2251148</v>
      </c>
      <c r="F143" s="12">
        <f t="shared" si="73"/>
        <v>223804</v>
      </c>
      <c r="G143" s="12">
        <f t="shared" si="73"/>
        <v>224</v>
      </c>
      <c r="H143" s="44">
        <f t="shared" si="73"/>
        <v>5676.5632</v>
      </c>
      <c r="I143" s="12">
        <f t="shared" si="73"/>
        <v>620</v>
      </c>
      <c r="J143" s="44">
        <f t="shared" si="73"/>
        <v>718.4200000000001</v>
      </c>
      <c r="K143" s="44">
        <f t="shared" si="73"/>
        <v>14258.5968</v>
      </c>
      <c r="L143" s="12">
        <f t="shared" si="73"/>
        <v>20654.3</v>
      </c>
      <c r="M143" s="39">
        <v>15351</v>
      </c>
      <c r="N143" s="39">
        <v>0</v>
      </c>
      <c r="O143" s="12">
        <f t="shared" si="73"/>
        <v>5303.299999999999</v>
      </c>
      <c r="P143" s="7"/>
    </row>
    <row r="144" spans="1:16" s="1" customFormat="1" ht="18.75" customHeight="1">
      <c r="A144" s="48"/>
      <c r="B144" s="10" t="s">
        <v>130</v>
      </c>
      <c r="C144" s="13" t="s">
        <v>26</v>
      </c>
      <c r="D144" s="26">
        <v>136509</v>
      </c>
      <c r="E144" s="26">
        <v>165469</v>
      </c>
      <c r="F144" s="10">
        <f aca="true" t="shared" si="74" ref="F144:F151">E144-D144</f>
        <v>28960</v>
      </c>
      <c r="G144" s="26">
        <v>28</v>
      </c>
      <c r="H144" s="32">
        <f aca="true" t="shared" si="75" ref="H144:H151">D144*G144/10000</f>
        <v>382.2252</v>
      </c>
      <c r="I144" s="33">
        <v>75</v>
      </c>
      <c r="J144" s="34">
        <f aca="true" t="shared" si="76" ref="J144:J151">F144*40*I144*0.000001</f>
        <v>86.88</v>
      </c>
      <c r="K144" s="34">
        <f aca="true" t="shared" si="77" ref="K144:K151">E144*80*I144*0.000001</f>
        <v>992.814</v>
      </c>
      <c r="L144" s="31">
        <f aca="true" t="shared" si="78" ref="L144:L149">ROUNDUP(H144+J144+K144,1)</f>
        <v>1462</v>
      </c>
      <c r="M144" s="39">
        <v>1116</v>
      </c>
      <c r="N144" s="39"/>
      <c r="O144" s="31">
        <f aca="true" t="shared" si="79" ref="O144:O151">L144-M144+N144</f>
        <v>346</v>
      </c>
      <c r="P144" s="7"/>
    </row>
    <row r="145" spans="1:16" s="1" customFormat="1" ht="18.75" customHeight="1">
      <c r="A145" s="48"/>
      <c r="B145" s="36" t="s">
        <v>131</v>
      </c>
      <c r="C145" s="13" t="s">
        <v>26</v>
      </c>
      <c r="D145" s="26">
        <v>218938</v>
      </c>
      <c r="E145" s="26">
        <v>247332</v>
      </c>
      <c r="F145" s="10">
        <f t="shared" si="74"/>
        <v>28394</v>
      </c>
      <c r="G145" s="26">
        <v>28</v>
      </c>
      <c r="H145" s="32">
        <f t="shared" si="75"/>
        <v>613.0264</v>
      </c>
      <c r="I145" s="33">
        <v>75</v>
      </c>
      <c r="J145" s="34">
        <f t="shared" si="76"/>
        <v>85.182</v>
      </c>
      <c r="K145" s="34">
        <f t="shared" si="77"/>
        <v>1483.992</v>
      </c>
      <c r="L145" s="31">
        <f t="shared" si="78"/>
        <v>2182.2999999999997</v>
      </c>
      <c r="M145" s="39">
        <v>1573</v>
      </c>
      <c r="N145" s="39"/>
      <c r="O145" s="31">
        <f t="shared" si="79"/>
        <v>609.2999999999997</v>
      </c>
      <c r="P145" s="7"/>
    </row>
    <row r="146" spans="1:16" s="1" customFormat="1" ht="18.75" customHeight="1">
      <c r="A146" s="48"/>
      <c r="B146" s="36" t="s">
        <v>132</v>
      </c>
      <c r="C146" s="13" t="s">
        <v>26</v>
      </c>
      <c r="D146" s="26">
        <v>287216</v>
      </c>
      <c r="E146" s="26">
        <v>304203</v>
      </c>
      <c r="F146" s="10">
        <f t="shared" si="74"/>
        <v>16987</v>
      </c>
      <c r="G146" s="26">
        <v>28</v>
      </c>
      <c r="H146" s="32">
        <f t="shared" si="75"/>
        <v>804.2048</v>
      </c>
      <c r="I146" s="33">
        <v>75</v>
      </c>
      <c r="J146" s="34">
        <f t="shared" si="76"/>
        <v>50.961</v>
      </c>
      <c r="K146" s="34">
        <f t="shared" si="77"/>
        <v>1825.2179999999998</v>
      </c>
      <c r="L146" s="31">
        <f t="shared" si="78"/>
        <v>2680.4</v>
      </c>
      <c r="M146" s="39">
        <v>2020</v>
      </c>
      <c r="N146" s="39"/>
      <c r="O146" s="31">
        <f t="shared" si="79"/>
        <v>660.4000000000001</v>
      </c>
      <c r="P146" s="7"/>
    </row>
    <row r="147" spans="1:16" s="1" customFormat="1" ht="18.75" customHeight="1">
      <c r="A147" s="48"/>
      <c r="B147" s="10" t="s">
        <v>133</v>
      </c>
      <c r="C147" s="13" t="s">
        <v>26</v>
      </c>
      <c r="D147" s="26">
        <v>234168</v>
      </c>
      <c r="E147" s="26">
        <v>241519</v>
      </c>
      <c r="F147" s="10">
        <f t="shared" si="74"/>
        <v>7351</v>
      </c>
      <c r="G147" s="26">
        <v>28</v>
      </c>
      <c r="H147" s="32">
        <f t="shared" si="75"/>
        <v>655.6704</v>
      </c>
      <c r="I147" s="33">
        <v>75</v>
      </c>
      <c r="J147" s="34">
        <f t="shared" si="76"/>
        <v>22.052999999999997</v>
      </c>
      <c r="K147" s="34">
        <f t="shared" si="77"/>
        <v>1449.114</v>
      </c>
      <c r="L147" s="31">
        <f t="shared" si="78"/>
        <v>2126.9</v>
      </c>
      <c r="M147" s="39">
        <v>1569</v>
      </c>
      <c r="N147" s="39"/>
      <c r="O147" s="31">
        <f t="shared" si="79"/>
        <v>557.9000000000001</v>
      </c>
      <c r="P147" s="7"/>
    </row>
    <row r="148" spans="1:16" s="1" customFormat="1" ht="18.75" customHeight="1">
      <c r="A148" s="48"/>
      <c r="B148" s="10" t="s">
        <v>134</v>
      </c>
      <c r="C148" s="13" t="s">
        <v>26</v>
      </c>
      <c r="D148" s="26">
        <v>228078</v>
      </c>
      <c r="E148" s="26">
        <v>241046</v>
      </c>
      <c r="F148" s="10">
        <f t="shared" si="74"/>
        <v>12968</v>
      </c>
      <c r="G148" s="26">
        <v>28</v>
      </c>
      <c r="H148" s="32">
        <f t="shared" si="75"/>
        <v>638.6184</v>
      </c>
      <c r="I148" s="33">
        <v>75</v>
      </c>
      <c r="J148" s="34">
        <f t="shared" si="76"/>
        <v>38.903999999999996</v>
      </c>
      <c r="K148" s="34">
        <f t="shared" si="77"/>
        <v>1446.2759999999998</v>
      </c>
      <c r="L148" s="31">
        <f t="shared" si="78"/>
        <v>2123.7999999999997</v>
      </c>
      <c r="M148" s="39">
        <v>1599</v>
      </c>
      <c r="N148" s="39"/>
      <c r="O148" s="31">
        <f t="shared" si="79"/>
        <v>524.7999999999997</v>
      </c>
      <c r="P148" s="7"/>
    </row>
    <row r="149" spans="1:16" s="1" customFormat="1" ht="18.75" customHeight="1">
      <c r="A149" s="48"/>
      <c r="B149" s="36" t="s">
        <v>135</v>
      </c>
      <c r="C149" s="13" t="s">
        <v>26</v>
      </c>
      <c r="D149" s="26">
        <v>100319</v>
      </c>
      <c r="E149" s="26">
        <v>111943</v>
      </c>
      <c r="F149" s="10">
        <f t="shared" si="74"/>
        <v>11624</v>
      </c>
      <c r="G149" s="26">
        <v>28</v>
      </c>
      <c r="H149" s="32">
        <f t="shared" si="75"/>
        <v>280.8932</v>
      </c>
      <c r="I149" s="33">
        <v>75</v>
      </c>
      <c r="J149" s="34">
        <f t="shared" si="76"/>
        <v>34.872</v>
      </c>
      <c r="K149" s="34">
        <f t="shared" si="77"/>
        <v>671.658</v>
      </c>
      <c r="L149" s="31">
        <f t="shared" si="78"/>
        <v>987.5</v>
      </c>
      <c r="M149" s="39">
        <v>735</v>
      </c>
      <c r="N149" s="39"/>
      <c r="O149" s="31">
        <f t="shared" si="79"/>
        <v>252.5</v>
      </c>
      <c r="P149" s="7"/>
    </row>
    <row r="150" spans="1:16" s="1" customFormat="1" ht="18.75" customHeight="1">
      <c r="A150" s="48"/>
      <c r="B150" s="36" t="s">
        <v>136</v>
      </c>
      <c r="C150" s="13" t="s">
        <v>26</v>
      </c>
      <c r="D150" s="26">
        <v>400097</v>
      </c>
      <c r="E150" s="26">
        <v>435722</v>
      </c>
      <c r="F150" s="10">
        <f t="shared" si="74"/>
        <v>35625</v>
      </c>
      <c r="G150" s="26">
        <v>28</v>
      </c>
      <c r="H150" s="32">
        <f t="shared" si="75"/>
        <v>1120.2716</v>
      </c>
      <c r="I150" s="33">
        <v>85</v>
      </c>
      <c r="J150" s="34">
        <f t="shared" si="76"/>
        <v>121.125</v>
      </c>
      <c r="K150" s="34">
        <f t="shared" si="77"/>
        <v>2962.9096</v>
      </c>
      <c r="L150" s="31">
        <v>4204.5</v>
      </c>
      <c r="M150" s="39">
        <v>3139</v>
      </c>
      <c r="N150" s="39"/>
      <c r="O150" s="31">
        <f t="shared" si="79"/>
        <v>1065.5</v>
      </c>
      <c r="P150" s="7"/>
    </row>
    <row r="151" spans="1:16" s="1" customFormat="1" ht="18.75" customHeight="1">
      <c r="A151" s="49"/>
      <c r="B151" s="36" t="s">
        <v>137</v>
      </c>
      <c r="C151" s="13" t="s">
        <v>26</v>
      </c>
      <c r="D151" s="26">
        <v>422019</v>
      </c>
      <c r="E151" s="26">
        <v>503914</v>
      </c>
      <c r="F151" s="10">
        <f t="shared" si="74"/>
        <v>81895</v>
      </c>
      <c r="G151" s="26">
        <v>28</v>
      </c>
      <c r="H151" s="32">
        <f t="shared" si="75"/>
        <v>1181.6532</v>
      </c>
      <c r="I151" s="33">
        <v>85</v>
      </c>
      <c r="J151" s="34">
        <f t="shared" si="76"/>
        <v>278.443</v>
      </c>
      <c r="K151" s="34">
        <f t="shared" si="77"/>
        <v>3426.6151999999997</v>
      </c>
      <c r="L151" s="31">
        <v>4886.9</v>
      </c>
      <c r="M151" s="39">
        <v>3600</v>
      </c>
      <c r="N151" s="39"/>
      <c r="O151" s="31">
        <f t="shared" si="79"/>
        <v>1286.8999999999996</v>
      </c>
      <c r="P151" s="7"/>
    </row>
  </sheetData>
  <sheetProtection/>
  <autoFilter ref="A4:P151"/>
  <mergeCells count="15">
    <mergeCell ref="A59:A69"/>
    <mergeCell ref="A70:A80"/>
    <mergeCell ref="A121:A127"/>
    <mergeCell ref="A128:A142"/>
    <mergeCell ref="A143:A151"/>
    <mergeCell ref="A81:A86"/>
    <mergeCell ref="A87:A94"/>
    <mergeCell ref="A95:A107"/>
    <mergeCell ref="A108:A120"/>
    <mergeCell ref="A2:P2"/>
    <mergeCell ref="A24:A30"/>
    <mergeCell ref="A31:A44"/>
    <mergeCell ref="A45:A58"/>
    <mergeCell ref="A6:A12"/>
    <mergeCell ref="A13:A23"/>
  </mergeCells>
  <printOptions horizontalCentered="1"/>
  <pageMargins left="0.5511811023622047" right="0.5511811023622047" top="0.7874015748031497" bottom="0.7874015748031497" header="0.5118110236220472" footer="0.5118110236220472"/>
  <pageSetup firstPageNumber="1" useFirstPageNumber="1" horizontalDpi="600" verticalDpi="600" orientation="landscape" paperSize="9" scale="87" r:id="rId3"/>
  <headerFooter alignWithMargins="0">
    <oddFooter>&amp;C第 &amp;P 页</oddFooter>
  </headerFooter>
  <rowBreaks count="10" manualBreakCount="10">
    <brk id="12" max="255" man="1"/>
    <brk id="30" max="255" man="1"/>
    <brk id="44" max="16" man="1"/>
    <brk id="58" max="16" man="1"/>
    <brk id="69" max="16" man="1"/>
    <brk id="80" max="16" man="1"/>
    <brk id="94" max="16" man="1"/>
    <brk id="107" max="16" man="1"/>
    <brk id="127" max="16" man="1"/>
    <brk id="142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严德勇</dc:creator>
  <cp:keywords/>
  <dc:description/>
  <cp:lastModifiedBy>陈杰</cp:lastModifiedBy>
  <cp:lastPrinted>2016-09-29T01:52:32Z</cp:lastPrinted>
  <dcterms:created xsi:type="dcterms:W3CDTF">2010-03-03T02:02:38Z</dcterms:created>
  <dcterms:modified xsi:type="dcterms:W3CDTF">2016-09-29T10:54:08Z</dcterms:modified>
  <cp:category/>
  <cp:version/>
  <cp:contentType/>
  <cp:contentStatus/>
</cp:coreProperties>
</file>