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提前下达2018市州" sheetId="5" r:id="rId1"/>
    <sheet name="提前下达2018高职生均" sheetId="3" r:id="rId2"/>
    <sheet name="2017省属清算" sheetId="1" r:id="rId3"/>
    <sheet name="2017市州清算" sheetId="2" r:id="rId4"/>
    <sheet name="2017第二批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1" hidden="1">提前下达2018高职生均!$A$6:$L$55</definedName>
    <definedName name="_xlnm._FilterDatabase" localSheetId="2" hidden="1">'2017省属清算'!$A$9:$AG$41</definedName>
    <definedName name="_xlnm._FilterDatabase" localSheetId="3" hidden="1">'2017市州清算'!$A$7:$O$24</definedName>
    <definedName name="\q" localSheetId="1">[1]国家!#REF!</definedName>
    <definedName name="\q">[1]国家!#REF!</definedName>
    <definedName name="\z" localSheetId="1">[2]中央!#REF!</definedName>
    <definedName name="\z">[2]中央!#REF!</definedName>
    <definedName name="_6_其他" localSheetId="1">#REF!</definedName>
    <definedName name="_6_其他">#REF!</definedName>
    <definedName name="_Fill" localSheetId="1" hidden="1">[3]eqpmad2!#REF!</definedName>
    <definedName name="_Fill" hidden="1">[3]eqpmad2!#REF!</definedName>
    <definedName name="_Order1" hidden="1">255</definedName>
    <definedName name="_Order2" hidden="1">255</definedName>
    <definedName name="_PA7" localSheetId="1">'[4]SW-TEO'!#REF!</definedName>
    <definedName name="_PA7">'[4]SW-TEO'!#REF!</definedName>
    <definedName name="_PA8" localSheetId="1">'[4]SW-TEO'!#REF!</definedName>
    <definedName name="_PA8">'[4]SW-TEO'!#REF!</definedName>
    <definedName name="_PD1" localSheetId="1">'[4]SW-TEO'!#REF!</definedName>
    <definedName name="_PD1">'[4]SW-TEO'!#REF!</definedName>
    <definedName name="_PE12" localSheetId="1">'[4]SW-TEO'!#REF!</definedName>
    <definedName name="_PE12">'[4]SW-TEO'!#REF!</definedName>
    <definedName name="_PE13" localSheetId="1">'[4]SW-TEO'!#REF!</definedName>
    <definedName name="_PE13">'[4]SW-TEO'!#REF!</definedName>
    <definedName name="_PE6" localSheetId="1">'[4]SW-TEO'!#REF!</definedName>
    <definedName name="_PE6">'[4]SW-TEO'!#REF!</definedName>
    <definedName name="_PE7" localSheetId="1">'[4]SW-TEO'!#REF!</definedName>
    <definedName name="_PE7">'[4]SW-TEO'!#REF!</definedName>
    <definedName name="_PE8" localSheetId="1">'[4]SW-TEO'!#REF!</definedName>
    <definedName name="_PE8">'[4]SW-TEO'!#REF!</definedName>
    <definedName name="_PE9" localSheetId="1">'[4]SW-TEO'!#REF!</definedName>
    <definedName name="_PE9">'[4]SW-TEO'!#REF!</definedName>
    <definedName name="_PH1" localSheetId="1">'[4]SW-TEO'!#REF!</definedName>
    <definedName name="_PH1">'[4]SW-TEO'!#REF!</definedName>
    <definedName name="_PI1" localSheetId="1">'[4]SW-TEO'!#REF!</definedName>
    <definedName name="_PI1">'[4]SW-TEO'!#REF!</definedName>
    <definedName name="_PK1" localSheetId="1">'[4]SW-TEO'!#REF!</definedName>
    <definedName name="_PK1">'[4]SW-TEO'!#REF!</definedName>
    <definedName name="_PK3" localSheetId="1">'[4]SW-TEO'!#REF!</definedName>
    <definedName name="_PK3">'[4]SW-TEO'!#REF!</definedName>
    <definedName name="a" localSheetId="1">#REF!</definedName>
    <definedName name="a">#REF!</definedName>
    <definedName name="ABC" localSheetId="1">#REF!</definedName>
    <definedName name="ABC">#REF!</definedName>
    <definedName name="ABD" localSheetId="1">#REF!</definedName>
    <definedName name="ABD">#REF!</definedName>
    <definedName name="AccessDatabase" hidden="1">"D:\文_件\省长专项\2000省长专项审批.mdb"</definedName>
    <definedName name="aiu_bottom" localSheetId="1">'[5]Financ. Overview'!#REF!</definedName>
    <definedName name="aiu_bottom">'[5]Financ. Overview'!#REF!</definedName>
    <definedName name="Bust">[6]MWNANSSQ!$C$31</definedName>
    <definedName name="Continue">[6]MWNANSSQ!$C$9</definedName>
    <definedName name="data" localSheetId="1">#REF!</definedName>
    <definedName name="data">#REF!</definedName>
    <definedName name="database2" localSheetId="1">#REF!</definedName>
    <definedName name="database2">#REF!</definedName>
    <definedName name="database3" localSheetId="1">#REF!</definedName>
    <definedName name="database3">#REF!</definedName>
    <definedName name="Documents_array">[6]MWNANSSQ!$B$1:$B$16</definedName>
    <definedName name="FRC">[7]Main!$C$9</definedName>
    <definedName name="gxxe2003">'[8]P1012001'!$A$6:$E$117</definedName>
    <definedName name="gxxe20032">'[9]P1012001'!$A$6:$E$117</definedName>
    <definedName name="Hello">[6]MWNANSSQ!$A$15</definedName>
    <definedName name="hhhh" localSheetId="1">#REF!</definedName>
    <definedName name="hhhh">#REF!</definedName>
    <definedName name="hostfee">'[5]Financ. Overview'!$H$12</definedName>
    <definedName name="hraiu_bottom" localSheetId="1">'[5]Financ. Overview'!#REF!</definedName>
    <definedName name="hraiu_bottom">'[5]Financ. Overview'!#REF!</definedName>
    <definedName name="hvac" localSheetId="1">'[5]Financ. Overview'!#REF!</definedName>
    <definedName name="hvac">'[5]Financ. Overview'!#REF!</definedName>
    <definedName name="HWSheet">1</definedName>
    <definedName name="kkkk" localSheetId="1">#REF!</definedName>
    <definedName name="kkkk">#REF!</definedName>
    <definedName name="MakeIt">[6]MWNANSSQ!$A$26</definedName>
    <definedName name="Module.Prix_SMC">Module.Prix_SMC</definedName>
    <definedName name="Morning">[6]MWNANSSQ!$C$39</definedName>
    <definedName name="OS" localSheetId="1">[10]Open!#REF!</definedName>
    <definedName name="OS">[10]Open!#REF!</definedName>
    <definedName name="Poppy">[6]MWNANSSQ!$C$27</definedName>
    <definedName name="pr_toolbox">[5]Toolbox!$A$3:$I$80</definedName>
    <definedName name="_xlnm.Print_Area" localSheetId="2">'2017省属清算'!$A$2:$AA$41</definedName>
    <definedName name="_xlnm.Print_Area" localSheetId="3">'2017市州清算'!$A$1:$O$21</definedName>
    <definedName name="_xlnm.Print_Area" localSheetId="1">提前下达2018高职生均!$A$1:$M$55</definedName>
    <definedName name="_xlnm.Print_Area" localSheetId="0">提前下达2018市州!$A$1:$C$17</definedName>
    <definedName name="Print_Area_MI" localSheetId="1">[1]国家!#REF!</definedName>
    <definedName name="Print_Area_MI">[1]国家!#REF!</definedName>
    <definedName name="Prix_SMC">Prix_SMC</definedName>
    <definedName name="s_c_list">[11]Toolbox!$A$7:$H$969</definedName>
    <definedName name="SCG" localSheetId="1">'[12]G.1R-Shou COP Gf'!#REF!</definedName>
    <definedName name="SCG">'[12]G.1R-Shou COP Gf'!#REF!</definedName>
    <definedName name="sdlfee">'[5]Financ. Overview'!$H$13</definedName>
    <definedName name="solar_ratio">'[13]POWER ASSUMPTIONS'!$H$7</definedName>
    <definedName name="ss7fee">'[5]Financ. Overview'!$H$18</definedName>
    <definedName name="subsfee">'[5]Financ. Overview'!$H$14</definedName>
    <definedName name="toolbox">[14]Toolbox!$C$5:$T$1578</definedName>
    <definedName name="V5.1Fee">'[5]Financ. Overview'!$H$15</definedName>
    <definedName name="Z32_Cost_red" localSheetId="1">'[5]Financ. Overview'!#REF!</definedName>
    <definedName name="Z32_Cost_red">'[5]Financ. Overview'!#REF!</definedName>
    <definedName name="处室" localSheetId="1">#REF!</definedName>
    <definedName name="处室">#REF!</definedName>
    <definedName name="汇率" localSheetId="1">#REF!</definedName>
    <definedName name="汇率">#REF!</definedName>
    <definedName name="基金处室" localSheetId="1">#REF!</definedName>
    <definedName name="基金处室">#REF!</definedName>
    <definedName name="基金金额" localSheetId="1">#REF!</definedName>
    <definedName name="基金金额">#REF!</definedName>
    <definedName name="基金科目" localSheetId="1">#REF!</definedName>
    <definedName name="基金科目">#REF!</definedName>
    <definedName name="基金类型" localSheetId="1">#REF!</definedName>
    <definedName name="基金类型">#REF!</definedName>
    <definedName name="金额" localSheetId="1">#REF!</definedName>
    <definedName name="金额">#REF!</definedName>
    <definedName name="科目">[15]调用表!$B$3:$B$125</definedName>
    <definedName name="类型" localSheetId="1">#REF!</definedName>
    <definedName name="类型">#REF!</definedName>
    <definedName name="全额差额比例" localSheetId="1">'[16]C01-1'!#REF!</definedName>
    <definedName name="全额差额比例">'[16]C01-1'!#REF!</definedName>
    <definedName name="生产列1" localSheetId="1">#REF!</definedName>
    <definedName name="生产列1">#REF!</definedName>
    <definedName name="生产列11" localSheetId="1">#REF!</definedName>
    <definedName name="生产列11">#REF!</definedName>
    <definedName name="生产列15" localSheetId="1">#REF!</definedName>
    <definedName name="生产列15">#REF!</definedName>
    <definedName name="生产列16" localSheetId="1">#REF!</definedName>
    <definedName name="生产列16">#REF!</definedName>
    <definedName name="生产列17" localSheetId="1">#REF!</definedName>
    <definedName name="生产列17">#REF!</definedName>
    <definedName name="生产列19" localSheetId="1">#REF!</definedName>
    <definedName name="生产列19">#REF!</definedName>
    <definedName name="生产列2" localSheetId="1">#REF!</definedName>
    <definedName name="生产列2">#REF!</definedName>
    <definedName name="生产列20" localSheetId="1">#REF!</definedName>
    <definedName name="生产列20">#REF!</definedName>
    <definedName name="生产列3" localSheetId="1">#REF!</definedName>
    <definedName name="生产列3">#REF!</definedName>
    <definedName name="生产列4" localSheetId="1">#REF!</definedName>
    <definedName name="生产列4">#REF!</definedName>
    <definedName name="生产列5" localSheetId="1">#REF!</definedName>
    <definedName name="生产列5">#REF!</definedName>
    <definedName name="生产列6" localSheetId="1">#REF!</definedName>
    <definedName name="生产列6">#REF!</definedName>
    <definedName name="生产列7" localSheetId="1">#REF!</definedName>
    <definedName name="生产列7">#REF!</definedName>
    <definedName name="生产列8" localSheetId="1">#REF!</definedName>
    <definedName name="生产列8">#REF!</definedName>
    <definedName name="生产列9" localSheetId="1">#REF!</definedName>
    <definedName name="生产列9">#REF!</definedName>
    <definedName name="生产期" localSheetId="1">#REF!</definedName>
    <definedName name="生产期">#REF!</definedName>
    <definedName name="生产期1" localSheetId="1">#REF!</definedName>
    <definedName name="生产期1">#REF!</definedName>
    <definedName name="生产期11" localSheetId="1">#REF!</definedName>
    <definedName name="生产期11">#REF!</definedName>
    <definedName name="生产期123" localSheetId="1">#REF!</definedName>
    <definedName name="生产期123">#REF!</definedName>
    <definedName name="生产期15" localSheetId="1">#REF!</definedName>
    <definedName name="生产期15">#REF!</definedName>
    <definedName name="生产期16" localSheetId="1">#REF!</definedName>
    <definedName name="生产期16">#REF!</definedName>
    <definedName name="生产期17" localSheetId="1">#REF!</definedName>
    <definedName name="生产期17">#REF!</definedName>
    <definedName name="生产期19" localSheetId="1">#REF!</definedName>
    <definedName name="生产期19">#REF!</definedName>
    <definedName name="生产期2" localSheetId="1">#REF!</definedName>
    <definedName name="生产期2">#REF!</definedName>
    <definedName name="生产期20" localSheetId="1">#REF!</definedName>
    <definedName name="生产期20">#REF!</definedName>
    <definedName name="生产期3" localSheetId="1">#REF!</definedName>
    <definedName name="生产期3">#REF!</definedName>
    <definedName name="生产期4" localSheetId="1">#REF!</definedName>
    <definedName name="生产期4">#REF!</definedName>
    <definedName name="生产期5" localSheetId="1">#REF!</definedName>
    <definedName name="生产期5">#REF!</definedName>
    <definedName name="生产期6" localSheetId="1">#REF!</definedName>
    <definedName name="生产期6">#REF!</definedName>
    <definedName name="生产期7" localSheetId="1">#REF!</definedName>
    <definedName name="生产期7">#REF!</definedName>
    <definedName name="生产期8" localSheetId="1">#REF!</definedName>
    <definedName name="生产期8">#REF!</definedName>
    <definedName name="生产期9" localSheetId="1">#REF!</definedName>
    <definedName name="生产期9">#REF!</definedName>
    <definedName name="四季度" localSheetId="1">'[16]C01-1'!#REF!</definedName>
    <definedName name="四季度">'[16]C01-1'!#REF!</definedName>
    <definedName name="位次d" localSheetId="1">[17]四月份月报!#REF!</definedName>
    <definedName name="位次d">[17]四月份月报!#REF!</definedName>
    <definedName name="性别">[18]基础编码!$H$2:$H$3</definedName>
    <definedName name="性别2">[18]基础编码!$H$2:$H$3</definedName>
    <definedName name="学历">[18]基础编码!$S$2:$S$9</definedName>
    <definedName name="支出">'[19]P1012001'!$A$6:$E$117</definedName>
  </definedNames>
  <calcPr calcId="144525"/>
</workbook>
</file>

<file path=xl/comments1.xml><?xml version="1.0" encoding="utf-8"?>
<comments xmlns="http://schemas.openxmlformats.org/spreadsheetml/2006/main">
  <authors>
    <author>尹剑锋 10.104.98.58</author>
  </authors>
  <commentList>
    <comment ref="C38" authorId="0">
      <text>
        <r>
          <rPr>
            <b/>
            <sz val="9"/>
            <rFont val="Tahoma"/>
            <charset val="134"/>
          </rPr>
          <t>4746</t>
        </r>
        <r>
          <rPr>
            <b/>
            <sz val="9"/>
            <rFont val="宋体"/>
            <charset val="134"/>
          </rPr>
          <t>剔除政法招录</t>
        </r>
        <r>
          <rPr>
            <b/>
            <sz val="9"/>
            <rFont val="Tahoma"/>
            <charset val="134"/>
          </rPr>
          <t>247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尹剑锋 10.104.98.58</author>
  </authors>
  <commentList>
    <comment ref="C31" authorId="0">
      <text>
        <r>
          <rPr>
            <b/>
            <sz val="9"/>
            <rFont val="Tahoma"/>
            <charset val="134"/>
          </rPr>
          <t>4746</t>
        </r>
        <r>
          <rPr>
            <b/>
            <sz val="9"/>
            <rFont val="宋体"/>
            <charset val="134"/>
          </rPr>
          <t>剔除政法招录</t>
        </r>
        <r>
          <rPr>
            <b/>
            <sz val="9"/>
            <rFont val="Tahoma"/>
            <charset val="134"/>
          </rPr>
          <t>247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<sst xmlns="http://schemas.openxmlformats.org/spreadsheetml/2006/main" count="179">
  <si>
    <t>附件</t>
  </si>
  <si>
    <t>提前下达2018年市州高职院校生均拨款中央奖补资金分配表</t>
  </si>
  <si>
    <t>市州</t>
  </si>
  <si>
    <t>金额（万元）</t>
  </si>
  <si>
    <t>合计</t>
  </si>
  <si>
    <t>长沙市</t>
  </si>
  <si>
    <t>长沙市本级</t>
  </si>
  <si>
    <t>株洲市</t>
  </si>
  <si>
    <t>株洲市本级</t>
  </si>
  <si>
    <t>湘潭市</t>
  </si>
  <si>
    <t>湘潭市本级</t>
  </si>
  <si>
    <t>衡阳市</t>
  </si>
  <si>
    <t>衡阳市本级</t>
  </si>
  <si>
    <t>邵阳市</t>
  </si>
  <si>
    <t>邵阳市本级</t>
  </si>
  <si>
    <t>岳阳市</t>
  </si>
  <si>
    <t>岳阳市本级</t>
  </si>
  <si>
    <t>常德市</t>
  </si>
  <si>
    <t>常德市本级</t>
  </si>
  <si>
    <t>益阳市</t>
  </si>
  <si>
    <t>益阳市本级</t>
  </si>
  <si>
    <t>永州市</t>
  </si>
  <si>
    <t>永州市本级</t>
  </si>
  <si>
    <t>郴州市</t>
  </si>
  <si>
    <t>郴州市本级</t>
  </si>
  <si>
    <t>娄底市</t>
  </si>
  <si>
    <t>娄底市本级</t>
  </si>
  <si>
    <t>怀化市</t>
  </si>
  <si>
    <t>怀化市本级</t>
  </si>
  <si>
    <t>湘西州</t>
  </si>
  <si>
    <t>湘西州本级</t>
  </si>
  <si>
    <t>提前下达2018年高职院校生均经常性拨款分配测算表</t>
  </si>
  <si>
    <t>单位</t>
  </si>
  <si>
    <t>学校名称</t>
  </si>
  <si>
    <t>2017年原始高职学生数</t>
  </si>
  <si>
    <t>2017经常性拨款分配总额（万元）</t>
  </si>
  <si>
    <t>2017中央生均奖补（万元）</t>
  </si>
  <si>
    <t>2017年中追加省级资金（万元）</t>
  </si>
  <si>
    <t>提前下达2018年资金（万元）</t>
  </si>
  <si>
    <t>年初预算控制数比上年增加</t>
  </si>
  <si>
    <t>小计</t>
  </si>
  <si>
    <t>编入年初预算</t>
  </si>
  <si>
    <t>湘财教指[2017]105号</t>
  </si>
  <si>
    <t>湘财教指[2017]125号</t>
  </si>
  <si>
    <t>中央(财科教[2017]175号）</t>
  </si>
  <si>
    <t>省级</t>
  </si>
  <si>
    <t>全省合计</t>
  </si>
  <si>
    <t>省属高职小计</t>
  </si>
  <si>
    <t>省教育厅</t>
  </si>
  <si>
    <t>长沙民政职业技术学院</t>
  </si>
  <si>
    <t>湖南工业职业技术学院</t>
  </si>
  <si>
    <t>湖南大众传媒职业技术学院</t>
  </si>
  <si>
    <t>湖南铁道职业技术学院</t>
  </si>
  <si>
    <t>湖南科技职业学院</t>
  </si>
  <si>
    <t>湖南环境生物职业技术学院</t>
  </si>
  <si>
    <t>湖南网络工程职业学院</t>
  </si>
  <si>
    <t>湖南化工职业技术学院</t>
  </si>
  <si>
    <t>湖南石油化工职业技术学院</t>
  </si>
  <si>
    <t>湖南国防工业职业技术学院</t>
  </si>
  <si>
    <t>湖南机电职业技术学院</t>
  </si>
  <si>
    <t>湖南工艺美术职业学院</t>
  </si>
  <si>
    <t>省文化厅</t>
  </si>
  <si>
    <t>湖南艺术职业学院</t>
  </si>
  <si>
    <t>省体育局</t>
  </si>
  <si>
    <t>湖南体育职业学院</t>
  </si>
  <si>
    <t>省经信委</t>
  </si>
  <si>
    <t>张家界航空工业职业技术学院</t>
  </si>
  <si>
    <t>湖南电气职业技术学院</t>
  </si>
  <si>
    <t>省建工集团</t>
  </si>
  <si>
    <t>湖南城建职业技术学院</t>
  </si>
  <si>
    <t>省安监局</t>
  </si>
  <si>
    <t>湖南安全技术职业学院</t>
  </si>
  <si>
    <t>省有色局</t>
  </si>
  <si>
    <t>湖南有色金属职业技术学院</t>
  </si>
  <si>
    <t>省农委</t>
  </si>
  <si>
    <t>湖南生物机电职业技术学院</t>
  </si>
  <si>
    <t>省水利厅</t>
  </si>
  <si>
    <t>湖南水利水电职业技术学院</t>
  </si>
  <si>
    <t>省交通厅</t>
  </si>
  <si>
    <t>湖南省交通职业技术学院</t>
  </si>
  <si>
    <t>省供销合作社</t>
  </si>
  <si>
    <t>湖南省商务职业技术学院</t>
  </si>
  <si>
    <t>省地矿局</t>
  </si>
  <si>
    <t>湖南工程职业技术学院</t>
  </si>
  <si>
    <t>省商务厅</t>
  </si>
  <si>
    <t>湖南外贸职业学院</t>
  </si>
  <si>
    <t>湖南现代物流职业技术学院</t>
  </si>
  <si>
    <t>省环保厅</t>
  </si>
  <si>
    <t>长沙环境保护职业技术学院</t>
  </si>
  <si>
    <t>省发改委</t>
  </si>
  <si>
    <t>湖南理工职业技术学院</t>
  </si>
  <si>
    <t>省司法厅</t>
  </si>
  <si>
    <t>湖南司法警官职业学院</t>
  </si>
  <si>
    <t>省食药局</t>
  </si>
  <si>
    <t>湖南食品药品职业学院</t>
  </si>
  <si>
    <t>省人社厅</t>
  </si>
  <si>
    <t>湖南劳动人事职业学院</t>
  </si>
  <si>
    <t>省卫计委</t>
  </si>
  <si>
    <t>湖南中医药高等专科学校</t>
  </si>
  <si>
    <t>市州高职小计</t>
  </si>
  <si>
    <t>中央提前下达</t>
  </si>
  <si>
    <t>分配给省级</t>
  </si>
  <si>
    <t>分配给市州</t>
  </si>
  <si>
    <t>省级资金提前下达</t>
  </si>
  <si>
    <t>2017年高职院校生均经常性拨款分配测算表</t>
  </si>
  <si>
    <t>说明：1、全年省属高职学校可供分配生均经常性拨款总额为227201万元，其中中央奖补38709万元(总额67130万元，按学生人数切块市州高职28421万元），省级年初预算173004万元，省级年初预算预留15488万元。
      2、省属高职中央和省级资金打捆按4：3：3分配后，按照不少于2016年实际分配额进行调整得出全年分配额，对学生人数小于5000人的学校，考虑其规模小、生均办学成本高因素，增长额度不足200万元的按200万元托底。
      3、高专院校在省教育厅管理体制属高等教育序列，没有与高职院校具有可比性的绩效评分，暂按高职院校平均绩效分数纳入计算。
      4、因绩效得分直接纳入计算会对不同规模学校生均拨款产生异常影响，因此将绩效评分作为系数乘以原始高职人数后纳入计算。</t>
  </si>
  <si>
    <t>原始高职学生数</t>
  </si>
  <si>
    <t>标准学生人数(40%)</t>
  </si>
  <si>
    <t>按专业调整系数折算的学生人数(30%)</t>
  </si>
  <si>
    <t>改革绩效及办学历史因素（30%）</t>
  </si>
  <si>
    <t>2017全年资金分配测算额（万元）</t>
  </si>
  <si>
    <t>2016年经常性拨款
（万元）</t>
  </si>
  <si>
    <t>调整后2017全年资金分配额（万元）</t>
  </si>
  <si>
    <t>已下达或正下达金额（万元）</t>
  </si>
  <si>
    <t>还将下达金额（万元）</t>
  </si>
  <si>
    <t>双一流正在下达金额（万元）</t>
  </si>
  <si>
    <t>学生数</t>
  </si>
  <si>
    <t>资金分配额</t>
  </si>
  <si>
    <t>绩效评分</t>
  </si>
  <si>
    <t>离休人数</t>
  </si>
  <si>
    <t>分配额小计</t>
  </si>
  <si>
    <t>湘财教指[2017]105号追加</t>
  </si>
  <si>
    <t>2016年人数</t>
  </si>
  <si>
    <t>人数增量</t>
  </si>
  <si>
    <t>中央</t>
  </si>
  <si>
    <t>得分
系数</t>
  </si>
  <si>
    <t>按得分系数折合的原始高职人数</t>
  </si>
  <si>
    <t>分配额</t>
  </si>
  <si>
    <t>人数</t>
  </si>
  <si>
    <t>比上年增加</t>
  </si>
  <si>
    <t>省农业厅</t>
  </si>
  <si>
    <t>湖南省建工集团</t>
  </si>
  <si>
    <t>省食品药品监督管理局</t>
  </si>
  <si>
    <t>省有色金属管理局</t>
  </si>
  <si>
    <t>省卫生厅</t>
  </si>
  <si>
    <t>用于省级</t>
  </si>
  <si>
    <t>用于市州</t>
  </si>
  <si>
    <t>市州已下</t>
  </si>
  <si>
    <t>信息</t>
  </si>
  <si>
    <t>待下</t>
  </si>
  <si>
    <t>中央资金</t>
  </si>
  <si>
    <t>省级年初预算</t>
  </si>
  <si>
    <t>省级预留生均</t>
  </si>
  <si>
    <t>市州高职学生</t>
  </si>
  <si>
    <t>总计学生</t>
  </si>
  <si>
    <t>2017年市州高职院校生均拨款奖补资金分配表</t>
  </si>
  <si>
    <t>2017年学生人数（人）</t>
  </si>
  <si>
    <t>生均奖补标准(元）</t>
  </si>
  <si>
    <t>初始分配额（万元）</t>
  </si>
  <si>
    <t>修正后分配额（万元）</t>
  </si>
  <si>
    <t>此前已分配额（万元）</t>
  </si>
  <si>
    <t>全年分配额（万元）</t>
  </si>
  <si>
    <t>基础标准</t>
  </si>
  <si>
    <t>达标因素折算系数</t>
  </si>
  <si>
    <t>财力因素折算系数</t>
  </si>
  <si>
    <t>绩效因素折算系数</t>
  </si>
  <si>
    <t>综合折算系数</t>
  </si>
  <si>
    <t>折合后奖补标准</t>
  </si>
  <si>
    <t>达标状态</t>
  </si>
  <si>
    <t>折算系数</t>
  </si>
  <si>
    <t>人均财力</t>
  </si>
  <si>
    <t xml:space="preserve">   备注：1、达标状态折算系数计算规则：目前生均已超过2万元折算系数为1.5，目前已达标但未超过2万元折算系数为1，目前未达标承诺年度前达标折算系数为0.5
         2、财力因素折算系数计算规则：人均可用财力5000元以上折算系数为1.5，4000元-5000元折算系数为1，4000元以下折算系数为0.5
         3、绩效因素折算系数计算规则：绩效评分80分元以上折算系数为1.5，75分-80分的折算数数为1，75分以下的折算系数为0.5
         4、综合折算系数按照达标因素（40%）、财力因素（30%）、绩效因素（30%）加权计算。</t>
  </si>
  <si>
    <t>市州总额</t>
  </si>
  <si>
    <t>已下达额</t>
  </si>
  <si>
    <t>此次分配额</t>
  </si>
  <si>
    <t>2017年高职院校生均拨款提标资金分配表</t>
  </si>
  <si>
    <t>2016年实际分配数</t>
  </si>
  <si>
    <t>2016年分配金额（万元）</t>
  </si>
  <si>
    <t>2017年初提前下达金额（万元）</t>
  </si>
  <si>
    <t>此次下达金额（万元）</t>
  </si>
  <si>
    <t>备注</t>
  </si>
  <si>
    <t>湖南科技工业职业技术学院</t>
  </si>
  <si>
    <t>湖南信息职业技术学院</t>
  </si>
  <si>
    <t>已下划长沙市，提标资金726万元不再对学校安排</t>
  </si>
  <si>
    <t>湖南交通职业技术学院</t>
  </si>
  <si>
    <t>湖南商务职业技术学院</t>
  </si>
  <si>
    <t>省人力资源和社会保障厅</t>
  </si>
  <si>
    <t>湖南省中医药高等专科学校</t>
  </si>
  <si>
    <t>市州属高职</t>
  </si>
</sst>
</file>

<file path=xl/styles.xml><?xml version="1.0" encoding="utf-8"?>
<styleSheet xmlns="http://schemas.openxmlformats.org/spreadsheetml/2006/main">
  <numFmts count="3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\-#,##0;&quot;-&quot;"/>
    <numFmt numFmtId="177" formatCode="_-&quot;$&quot;\ * #,##0_-;_-&quot;$&quot;\ * #,##0\-;_-&quot;$&quot;\ * &quot;-&quot;_-;_-@_-"/>
    <numFmt numFmtId="178" formatCode="#,##0;\(#,##0\)"/>
    <numFmt numFmtId="179" formatCode="0.00_);[Red]\(0.00\)"/>
    <numFmt numFmtId="180" formatCode="#,##0.0_);\(#,##0.0\)"/>
    <numFmt numFmtId="181" formatCode="0_ ;[Red]\-0\ "/>
    <numFmt numFmtId="182" formatCode="\$#,##0;\(\$#,##0\)"/>
    <numFmt numFmtId="183" formatCode="0.00_ "/>
    <numFmt numFmtId="184" formatCode="_-&quot;$&quot;* #,##0_-;\-&quot;$&quot;* #,##0_-;_-&quot;$&quot;* &quot;-&quot;_-;_-@_-"/>
    <numFmt numFmtId="185" formatCode="yy\.mm\.dd"/>
    <numFmt numFmtId="186" formatCode="_(&quot;$&quot;* #,##0_);_(&quot;$&quot;* \(#,##0\);_(&quot;$&quot;* &quot;-&quot;_);_(@_)"/>
    <numFmt numFmtId="187" formatCode="000000"/>
    <numFmt numFmtId="188" formatCode="_-* #,##0&quot;$&quot;_-;\-* #,##0&quot;$&quot;_-;_-* &quot;-&quot;&quot;$&quot;_-;_-@_-"/>
    <numFmt numFmtId="189" formatCode="&quot;$&quot;#,##0_);[Red]\(&quot;$&quot;#,##0\)"/>
    <numFmt numFmtId="190" formatCode="0_ "/>
    <numFmt numFmtId="191" formatCode="_-&quot;$&quot;\ * #,##0.00_-;_-&quot;$&quot;\ * #,##0.00\-;_-&quot;$&quot;\ * &quot;-&quot;??_-;_-@_-"/>
    <numFmt numFmtId="192" formatCode="#,##0.0_ "/>
    <numFmt numFmtId="193" formatCode="_-* #,##0.00&quot;$&quot;_-;\-* #,##0.00&quot;$&quot;_-;_-* &quot;-&quot;??&quot;$&quot;_-;_-@_-"/>
    <numFmt numFmtId="194" formatCode="&quot;$&quot;#,##0.00_);[Red]\(&quot;$&quot;#,##0.00\)"/>
    <numFmt numFmtId="195" formatCode="#\ ??/??"/>
    <numFmt numFmtId="196" formatCode="0;_琀"/>
    <numFmt numFmtId="197" formatCode="&quot;$&quot;\ #,##0.00_-;[Red]&quot;$&quot;\ #,##0.00\-"/>
    <numFmt numFmtId="198" formatCode="0_);[Red]\(0\)"/>
    <numFmt numFmtId="199" formatCode="\$#,##0.00;\(\$#,##0.00\)"/>
    <numFmt numFmtId="200" formatCode="* #,##0;* \-#,##0;* &quot;-&quot;;@"/>
    <numFmt numFmtId="201" formatCode="_(&quot;$&quot;* #,##0.00_);_(&quot;$&quot;* \(#,##0.00\);_(&quot;$&quot;* &quot;-&quot;??_);_(@_)"/>
    <numFmt numFmtId="202" formatCode="_-* #,##0.00_-;\-* #,##0.00_-;_-* &quot;-&quot;??_-;_-@_-"/>
    <numFmt numFmtId="203" formatCode="0.0"/>
    <numFmt numFmtId="204" formatCode="yyyy&quot;年&quot;m&quot;月&quot;d&quot;日&quot;;@"/>
    <numFmt numFmtId="205" formatCode="_-* #,##0_$_-;\-* #,##0_$_-;_-* &quot;-&quot;_$_-;_-@_-"/>
    <numFmt numFmtId="206" formatCode="_-* #,##0.00_$_-;\-* #,##0.00_$_-;_-* &quot;-&quot;??_$_-;_-@_-"/>
  </numFmts>
  <fonts count="98">
    <font>
      <sz val="10"/>
      <name val="Arial"/>
      <charset val="134"/>
    </font>
    <font>
      <sz val="18"/>
      <name val="方正小标宋_GBK"/>
      <charset val="134"/>
    </font>
    <font>
      <sz val="18"/>
      <color indexed="8"/>
      <name val="方正小标宋_GBK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6"/>
      <color indexed="8"/>
      <name val="方正小标宋简体"/>
      <charset val="134"/>
    </font>
    <font>
      <sz val="11"/>
      <color indexed="8"/>
      <name val="仿宋_GB2312"/>
      <charset val="134"/>
    </font>
    <font>
      <sz val="11"/>
      <color indexed="8"/>
      <name val="方正小标宋简体"/>
      <charset val="134"/>
    </font>
    <font>
      <b/>
      <sz val="10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FF0000"/>
      <name val="Times New Roman"/>
      <charset val="134"/>
    </font>
    <font>
      <sz val="10"/>
      <color indexed="8"/>
      <name val="宋体"/>
      <charset val="134"/>
    </font>
    <font>
      <sz val="11"/>
      <name val="Times New Roman"/>
      <charset val="134"/>
    </font>
    <font>
      <b/>
      <sz val="11"/>
      <color indexed="8"/>
      <name val="Times New Roman"/>
      <charset val="134"/>
    </font>
    <font>
      <b/>
      <sz val="10"/>
      <color indexed="8"/>
      <name val="Times New Roman"/>
      <charset val="134"/>
    </font>
    <font>
      <sz val="18"/>
      <color indexed="8"/>
      <name val="方正大标宋_GBK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1"/>
      <color indexed="20"/>
      <name val="Tahoma"/>
      <charset val="134"/>
    </font>
    <font>
      <sz val="11"/>
      <color indexed="8"/>
      <name val="Tahoma"/>
      <charset val="134"/>
    </font>
    <font>
      <sz val="10"/>
      <name val="Geneva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0"/>
      <name val="Times New Roman"/>
      <charset val="134"/>
    </font>
    <font>
      <b/>
      <sz val="12"/>
      <name val="Arial"/>
      <charset val="134"/>
    </font>
    <font>
      <sz val="10"/>
      <name val="MS Sans Serif"/>
      <charset val="134"/>
    </font>
    <font>
      <sz val="8"/>
      <name val="Times New Roman"/>
      <charset val="134"/>
    </font>
    <font>
      <sz val="12"/>
      <name val="宋体"/>
      <charset val="134"/>
    </font>
    <font>
      <sz val="12"/>
      <color indexed="16"/>
      <name val="宋体"/>
      <charset val="134"/>
    </font>
    <font>
      <sz val="12"/>
      <name val="Arial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name val="楷体"/>
      <charset val="134"/>
    </font>
    <font>
      <sz val="10"/>
      <name val="Helv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sz val="10"/>
      <name val="MS Sans Serif"/>
      <charset val="134"/>
    </font>
    <font>
      <sz val="12"/>
      <name val="Helv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MS Sans Serif"/>
      <charset val="134"/>
    </font>
    <font>
      <b/>
      <sz val="18"/>
      <name val="Arial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b/>
      <i/>
      <sz val="16"/>
      <name val="Helv"/>
      <charset val="134"/>
    </font>
    <font>
      <sz val="10.5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9"/>
      <name val="Arial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Geneva"/>
      <charset val="134"/>
    </font>
    <font>
      <b/>
      <sz val="14"/>
      <name val="楷体"/>
      <charset val="134"/>
    </font>
    <font>
      <sz val="11"/>
      <color theme="1"/>
      <name val="宋体"/>
      <charset val="134"/>
      <scheme val="minor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sz val="12"/>
      <name val="官帕眉"/>
      <charset val="134"/>
    </font>
    <font>
      <sz val="11"/>
      <color indexed="17"/>
      <name val="Tahoma"/>
      <charset val="134"/>
    </font>
    <font>
      <u/>
      <sz val="12"/>
      <color indexed="36"/>
      <name val="宋体"/>
      <charset val="134"/>
    </font>
    <font>
      <b/>
      <sz val="12"/>
      <color indexed="8"/>
      <name val="宋体"/>
      <charset val="134"/>
    </font>
    <font>
      <sz val="12"/>
      <name val="Courier"/>
      <charset val="134"/>
    </font>
    <font>
      <sz val="12"/>
      <name val="바탕체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22"/>
        <bgColor indexed="2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1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3"/>
        <bgColor indexed="43"/>
      </patternFill>
    </fill>
    <fill>
      <patternFill patternType="solid">
        <fgColor indexed="51"/>
        <bgColor indexed="51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30"/>
        <bgColor indexed="30"/>
      </patternFill>
    </fill>
    <fill>
      <patternFill patternType="solid">
        <fgColor indexed="53"/>
        <bgColor indexed="53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rgb="FFFF8001"/>
      </bottom>
      <diagonal/>
    </border>
  </borders>
  <cellStyleXfs count="893">
    <xf numFmtId="0" fontId="0" fillId="0" borderId="0"/>
    <xf numFmtId="42" fontId="34" fillId="0" borderId="0" applyFont="0" applyFill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5" fillId="8" borderId="18" applyNumberFormat="0" applyAlignment="0" applyProtection="0">
      <alignment vertical="center"/>
    </xf>
    <xf numFmtId="0" fontId="49" fillId="0" borderId="0"/>
    <xf numFmtId="44" fontId="34" fillId="0" borderId="0" applyFont="0" applyFill="0" applyBorder="0" applyAlignment="0" applyProtection="0">
      <alignment vertical="center"/>
    </xf>
    <xf numFmtId="0" fontId="56" fillId="0" borderId="0">
      <alignment horizontal="center" wrapText="1"/>
      <protection locked="0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52" fillId="32" borderId="0" applyNumberFormat="0" applyBorder="0" applyAlignment="0" applyProtection="0"/>
    <xf numFmtId="0" fontId="38" fillId="38" borderId="0" applyNumberFormat="0" applyBorder="0" applyAlignment="0" applyProtection="0">
      <alignment vertical="center"/>
    </xf>
    <xf numFmtId="0" fontId="16" fillId="0" borderId="0"/>
    <xf numFmtId="0" fontId="71" fillId="37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1" fillId="26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4" fillId="23" borderId="22" applyNumberFormat="0" applyFont="0" applyAlignment="0" applyProtection="0">
      <alignment vertical="center"/>
    </xf>
    <xf numFmtId="0" fontId="41" fillId="0" borderId="0"/>
    <xf numFmtId="0" fontId="45" fillId="24" borderId="0" applyNumberFormat="0" applyBorder="0" applyAlignment="0" applyProtection="0">
      <alignment vertical="center"/>
    </xf>
    <xf numFmtId="0" fontId="41" fillId="0" borderId="0"/>
    <xf numFmtId="0" fontId="30" fillId="4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/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0" fillId="0" borderId="0"/>
    <xf numFmtId="0" fontId="49" fillId="0" borderId="0"/>
    <xf numFmtId="0" fontId="45" fillId="2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0" fillId="0" borderId="0"/>
    <xf numFmtId="0" fontId="41" fillId="0" borderId="0"/>
    <xf numFmtId="0" fontId="45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3" fillId="21" borderId="21" applyNumberFormat="0" applyAlignment="0" applyProtection="0">
      <alignment vertical="center"/>
    </xf>
    <xf numFmtId="0" fontId="81" fillId="21" borderId="18" applyNumberFormat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15" borderId="19" applyNumberForma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0" fontId="30" fillId="20" borderId="0" applyNumberFormat="0" applyBorder="0" applyAlignment="0" applyProtection="0">
      <alignment vertical="center"/>
    </xf>
    <xf numFmtId="0" fontId="78" fillId="0" borderId="2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1" fillId="0" borderId="0"/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0" fontId="30" fillId="5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2" fillId="0" borderId="0"/>
    <xf numFmtId="0" fontId="38" fillId="17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49" fillId="0" borderId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64" fillId="0" borderId="0"/>
    <xf numFmtId="0" fontId="30" fillId="11" borderId="0" applyNumberFormat="0" applyBorder="0" applyAlignment="0" applyProtection="0">
      <alignment vertical="center"/>
    </xf>
    <xf numFmtId="15" fontId="67" fillId="0" borderId="0" applyFont="0" applyFill="0" applyBorder="0" applyAlignment="0" applyProtection="0"/>
    <xf numFmtId="0" fontId="0" fillId="0" borderId="0"/>
    <xf numFmtId="0" fontId="0" fillId="0" borderId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64" fillId="0" borderId="0"/>
    <xf numFmtId="0" fontId="82" fillId="0" borderId="0"/>
    <xf numFmtId="0" fontId="52" fillId="27" borderId="0" applyNumberFormat="0" applyBorder="0" applyAlignment="0" applyProtection="0"/>
    <xf numFmtId="49" fontId="0" fillId="0" borderId="0" applyFont="0" applyFill="0" applyBorder="0" applyAlignment="0" applyProtection="0"/>
    <xf numFmtId="0" fontId="45" fillId="25" borderId="0" applyNumberFormat="0" applyBorder="0" applyAlignment="0" applyProtection="0">
      <alignment vertical="center"/>
    </xf>
    <xf numFmtId="0" fontId="64" fillId="0" borderId="0"/>
    <xf numFmtId="0" fontId="45" fillId="24" borderId="0" applyNumberFormat="0" applyBorder="0" applyAlignment="0" applyProtection="0">
      <alignment vertical="center"/>
    </xf>
    <xf numFmtId="0" fontId="50" fillId="0" borderId="0"/>
    <xf numFmtId="0" fontId="45" fillId="24" borderId="0" applyNumberFormat="0" applyBorder="0" applyAlignment="0" applyProtection="0">
      <alignment vertical="center"/>
    </xf>
    <xf numFmtId="38" fontId="74" fillId="44" borderId="0" applyNumberFormat="0" applyBorder="0" applyAlignment="0" applyProtection="0"/>
    <xf numFmtId="0" fontId="82" fillId="0" borderId="0"/>
    <xf numFmtId="0" fontId="64" fillId="0" borderId="0">
      <protection locked="0"/>
    </xf>
    <xf numFmtId="0" fontId="45" fillId="24" borderId="0" applyNumberFormat="0" applyBorder="0" applyAlignment="0" applyProtection="0">
      <alignment vertical="center"/>
    </xf>
    <xf numFmtId="180" fontId="60" fillId="30" borderId="0"/>
    <xf numFmtId="0" fontId="45" fillId="24" borderId="0" applyNumberFormat="0" applyBorder="0" applyAlignment="0" applyProtection="0">
      <alignment vertical="center"/>
    </xf>
    <xf numFmtId="0" fontId="0" fillId="0" borderId="0"/>
    <xf numFmtId="0" fontId="51" fillId="57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52" fillId="27" borderId="0" applyNumberFormat="0" applyBorder="0" applyAlignment="0" applyProtection="0"/>
    <xf numFmtId="0" fontId="52" fillId="40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51" fillId="34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1" fillId="58" borderId="0" applyNumberFormat="0" applyBorder="0" applyAlignment="0" applyProtection="0"/>
    <xf numFmtId="186" fontId="0" fillId="0" borderId="0" applyFont="0" applyFill="0" applyBorder="0" applyAlignment="0" applyProtection="0"/>
    <xf numFmtId="0" fontId="51" fillId="59" borderId="0" applyNumberFormat="0" applyBorder="0" applyAlignment="0" applyProtection="0"/>
    <xf numFmtId="0" fontId="51" fillId="42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2" fillId="27" borderId="0" applyNumberFormat="0" applyBorder="0" applyAlignment="0" applyProtection="0"/>
    <xf numFmtId="197" fontId="0" fillId="0" borderId="0" applyFont="0" applyFill="0" applyBorder="0" applyAlignment="0" applyProtection="0"/>
    <xf numFmtId="0" fontId="45" fillId="24" borderId="0" applyNumberFormat="0" applyBorder="0" applyAlignment="0" applyProtection="0">
      <alignment vertical="center"/>
    </xf>
    <xf numFmtId="0" fontId="52" fillId="27" borderId="0" applyNumberFormat="0" applyBorder="0" applyAlignment="0" applyProtection="0"/>
    <xf numFmtId="0" fontId="51" fillId="32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1" fillId="26" borderId="0" applyNumberFormat="0" applyBorder="0" applyAlignment="0" applyProtection="0"/>
    <xf numFmtId="0" fontId="51" fillId="29" borderId="0" applyNumberFormat="0" applyBorder="0" applyAlignment="0" applyProtection="0"/>
    <xf numFmtId="0" fontId="45" fillId="25" borderId="0" applyNumberFormat="0" applyBorder="0" applyAlignment="0" applyProtection="0">
      <alignment vertical="center"/>
    </xf>
    <xf numFmtId="0" fontId="52" fillId="27" borderId="0" applyNumberFormat="0" applyBorder="0" applyAlignment="0" applyProtection="0"/>
    <xf numFmtId="0" fontId="52" fillId="32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51" fillId="45" borderId="0" applyNumberFormat="0" applyBorder="0" applyAlignment="0" applyProtection="0"/>
    <xf numFmtId="201" fontId="0" fillId="0" borderId="0" applyFont="0" applyFill="0" applyBorder="0" applyAlignment="0" applyProtection="0"/>
    <xf numFmtId="0" fontId="51" fillId="33" borderId="0" applyNumberFormat="0" applyBorder="0" applyAlignment="0" applyProtection="0"/>
    <xf numFmtId="0" fontId="49" fillId="0" borderId="0"/>
    <xf numFmtId="0" fontId="45" fillId="24" borderId="0" applyNumberFormat="0" applyBorder="0" applyAlignment="0" applyProtection="0">
      <alignment vertical="center"/>
    </xf>
    <xf numFmtId="0" fontId="52" fillId="27" borderId="0" applyNumberFormat="0" applyBorder="0" applyAlignment="0" applyProtection="0"/>
    <xf numFmtId="0" fontId="80" fillId="49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57" fillId="0" borderId="0">
      <alignment vertical="center"/>
    </xf>
    <xf numFmtId="0" fontId="51" fillId="34" borderId="0" applyNumberFormat="0" applyBorder="0" applyAlignment="0" applyProtection="0"/>
    <xf numFmtId="0" fontId="45" fillId="25" borderId="0" applyNumberFormat="0" applyBorder="0" applyAlignment="0" applyProtection="0">
      <alignment vertical="center"/>
    </xf>
    <xf numFmtId="0" fontId="51" fillId="56" borderId="0" applyNumberFormat="0" applyBorder="0" applyAlignment="0" applyProtection="0"/>
    <xf numFmtId="0" fontId="52" fillId="27" borderId="0" applyNumberFormat="0" applyBorder="0" applyAlignment="0" applyProtection="0"/>
    <xf numFmtId="0" fontId="47" fillId="25" borderId="0" applyNumberFormat="0" applyBorder="0" applyAlignment="0" applyProtection="0">
      <alignment vertical="center"/>
    </xf>
    <xf numFmtId="0" fontId="52" fillId="28" borderId="0" applyNumberFormat="0" applyBorder="0" applyAlignment="0" applyProtection="0"/>
    <xf numFmtId="0" fontId="51" fillId="41" borderId="0" applyNumberFormat="0" applyBorder="0" applyAlignment="0" applyProtection="0"/>
    <xf numFmtId="0" fontId="51" fillId="35" borderId="0" applyNumberFormat="0" applyBorder="0" applyAlignment="0" applyProtection="0"/>
    <xf numFmtId="0" fontId="80" fillId="49" borderId="0" applyNumberFormat="0" applyBorder="0" applyAlignment="0" applyProtection="0">
      <alignment vertical="center"/>
    </xf>
    <xf numFmtId="176" fontId="75" fillId="0" borderId="0" applyFill="0" applyBorder="0" applyAlignment="0"/>
    <xf numFmtId="0" fontId="9" fillId="0" borderId="0"/>
    <xf numFmtId="0" fontId="75" fillId="0" borderId="0" applyNumberFormat="0" applyFill="0" applyBorder="0" applyAlignment="0" applyProtection="0">
      <alignment vertical="top"/>
    </xf>
    <xf numFmtId="0" fontId="84" fillId="0" borderId="0">
      <alignment vertical="center"/>
    </xf>
    <xf numFmtId="41" fontId="0" fillId="0" borderId="0" applyFont="0" applyFill="0" applyBorder="0" applyAlignment="0" applyProtection="0"/>
    <xf numFmtId="0" fontId="85" fillId="0" borderId="0" applyFont="0" applyFill="0" applyBorder="0" applyAlignment="0" applyProtection="0"/>
    <xf numFmtId="178" fontId="53" fillId="0" borderId="0"/>
    <xf numFmtId="202" fontId="0" fillId="0" borderId="0" applyFont="0" applyFill="0" applyBorder="0" applyAlignment="0" applyProtection="0"/>
    <xf numFmtId="191" fontId="0" fillId="0" borderId="0" applyFont="0" applyFill="0" applyBorder="0" applyAlignment="0" applyProtection="0"/>
    <xf numFmtId="0" fontId="57" fillId="0" borderId="0"/>
    <xf numFmtId="0" fontId="57" fillId="0" borderId="0">
      <alignment vertical="center"/>
    </xf>
    <xf numFmtId="199" fontId="53" fillId="0" borderId="0"/>
    <xf numFmtId="0" fontId="45" fillId="24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59" fillId="0" borderId="0" applyProtection="0"/>
    <xf numFmtId="182" fontId="53" fillId="0" borderId="0"/>
    <xf numFmtId="0" fontId="57" fillId="0" borderId="0"/>
    <xf numFmtId="180" fontId="68" fillId="36" borderId="0"/>
    <xf numFmtId="0" fontId="0" fillId="0" borderId="0"/>
    <xf numFmtId="0" fontId="45" fillId="24" borderId="0" applyNumberFormat="0" applyBorder="0" applyAlignment="0" applyProtection="0">
      <alignment vertical="center"/>
    </xf>
    <xf numFmtId="2" fontId="59" fillId="0" borderId="0" applyProtection="0"/>
    <xf numFmtId="0" fontId="0" fillId="0" borderId="0"/>
    <xf numFmtId="0" fontId="54" fillId="0" borderId="23" applyNumberFormat="0" applyAlignment="0" applyProtection="0">
      <alignment horizontal="left" vertical="center"/>
    </xf>
    <xf numFmtId="0" fontId="54" fillId="0" borderId="4">
      <alignment horizontal="left" vertical="center"/>
    </xf>
    <xf numFmtId="0" fontId="45" fillId="24" borderId="0" applyNumberFormat="0" applyBorder="0" applyAlignment="0" applyProtection="0">
      <alignment vertical="center"/>
    </xf>
    <xf numFmtId="0" fontId="54" fillId="0" borderId="4">
      <alignment horizontal="left" vertical="center"/>
    </xf>
    <xf numFmtId="0" fontId="73" fillId="0" borderId="0" applyProtection="0"/>
    <xf numFmtId="0" fontId="54" fillId="0" borderId="0" applyProtection="0"/>
    <xf numFmtId="10" fontId="74" fillId="48" borderId="1" applyNumberFormat="0" applyBorder="0" applyAlignment="0" applyProtection="0"/>
    <xf numFmtId="10" fontId="74" fillId="48" borderId="1" applyNumberFormat="0" applyBorder="0" applyAlignment="0" applyProtection="0"/>
    <xf numFmtId="0" fontId="16" fillId="0" borderId="0">
      <alignment vertical="center"/>
    </xf>
    <xf numFmtId="180" fontId="68" fillId="36" borderId="0"/>
    <xf numFmtId="180" fontId="60" fillId="30" borderId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0" fontId="49" fillId="0" borderId="0"/>
    <xf numFmtId="0" fontId="45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189" fontId="55" fillId="0" borderId="0" applyFont="0" applyFill="0" applyBorder="0" applyAlignment="0" applyProtection="0"/>
    <xf numFmtId="0" fontId="49" fillId="0" borderId="0"/>
    <xf numFmtId="194" fontId="55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53" fillId="0" borderId="0"/>
    <xf numFmtId="0" fontId="45" fillId="24" borderId="0" applyNumberFormat="0" applyBorder="0" applyAlignment="0" applyProtection="0">
      <alignment vertical="center"/>
    </xf>
    <xf numFmtId="0" fontId="65" fillId="0" borderId="24">
      <alignment horizontal="center"/>
    </xf>
    <xf numFmtId="0" fontId="48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37" fontId="61" fillId="0" borderId="0"/>
    <xf numFmtId="0" fontId="68" fillId="0" borderId="0"/>
    <xf numFmtId="0" fontId="80" fillId="49" borderId="0" applyNumberFormat="0" applyBorder="0" applyAlignment="0" applyProtection="0">
      <alignment vertical="center"/>
    </xf>
    <xf numFmtId="0" fontId="76" fillId="0" borderId="0"/>
    <xf numFmtId="0" fontId="57" fillId="0" borderId="0"/>
    <xf numFmtId="0" fontId="64" fillId="0" borderId="0"/>
    <xf numFmtId="0" fontId="57" fillId="0" borderId="0">
      <alignment vertical="center"/>
    </xf>
    <xf numFmtId="0" fontId="45" fillId="24" borderId="0" applyNumberFormat="0" applyBorder="0" applyAlignment="0" applyProtection="0">
      <alignment vertical="center"/>
    </xf>
    <xf numFmtId="3" fontId="55" fillId="0" borderId="0" applyFont="0" applyFill="0" applyBorder="0" applyAlignment="0" applyProtection="0"/>
    <xf numFmtId="14" fontId="56" fillId="0" borderId="0">
      <alignment horizontal="center" wrapText="1"/>
      <protection locked="0"/>
    </xf>
    <xf numFmtId="10" fontId="0" fillId="0" borderId="0" applyFont="0" applyFill="0" applyBorder="0" applyAlignment="0" applyProtection="0"/>
    <xf numFmtId="0" fontId="45" fillId="25" borderId="0" applyNumberFormat="0" applyBorder="0" applyAlignment="0" applyProtection="0">
      <alignment vertical="center"/>
    </xf>
    <xf numFmtId="0" fontId="57" fillId="0" borderId="0"/>
    <xf numFmtId="9" fontId="64" fillId="0" borderId="0" applyFont="0" applyFill="0" applyBorder="0" applyAlignment="0" applyProtection="0"/>
    <xf numFmtId="0" fontId="45" fillId="24" borderId="0" applyNumberFormat="0" applyBorder="0" applyAlignment="0" applyProtection="0">
      <alignment vertical="center"/>
    </xf>
    <xf numFmtId="195" fontId="0" fillId="0" borderId="0" applyFont="0" applyFill="0" applyProtection="0"/>
    <xf numFmtId="0" fontId="16" fillId="0" borderId="0">
      <alignment vertical="center"/>
    </xf>
    <xf numFmtId="0" fontId="67" fillId="0" borderId="0" applyNumberFormat="0" applyFont="0" applyFill="0" applyBorder="0" applyAlignment="0" applyProtection="0">
      <alignment horizontal="left"/>
    </xf>
    <xf numFmtId="15" fontId="55" fillId="0" borderId="0" applyFont="0" applyFill="0" applyBorder="0" applyAlignment="0" applyProtection="0"/>
    <xf numFmtId="190" fontId="57" fillId="0" borderId="0">
      <alignment vertical="center"/>
    </xf>
    <xf numFmtId="0" fontId="75" fillId="0" borderId="0"/>
    <xf numFmtId="4" fontId="55" fillId="0" borderId="0" applyFont="0" applyFill="0" applyBorder="0" applyAlignment="0" applyProtection="0"/>
    <xf numFmtId="4" fontId="67" fillId="0" borderId="0" applyFont="0" applyFill="0" applyBorder="0" applyAlignment="0" applyProtection="0"/>
    <xf numFmtId="0" fontId="57" fillId="0" borderId="0"/>
    <xf numFmtId="0" fontId="58" fillId="45" borderId="0" applyNumberFormat="0" applyBorder="0" applyAlignment="0" applyProtection="0"/>
    <xf numFmtId="0" fontId="65" fillId="0" borderId="24">
      <alignment horizontal="center"/>
    </xf>
    <xf numFmtId="0" fontId="58" fillId="45" borderId="0" applyNumberFormat="0" applyBorder="0" applyAlignment="0" applyProtection="0"/>
    <xf numFmtId="3" fontId="67" fillId="0" borderId="0" applyFont="0" applyFill="0" applyBorder="0" applyAlignment="0" applyProtection="0"/>
    <xf numFmtId="0" fontId="45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5" fillId="43" borderId="0" applyNumberFormat="0" applyFont="0" applyBorder="0" applyAlignment="0" applyProtection="0"/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67" fillId="43" borderId="0" applyNumberFormat="0" applyFont="0" applyBorder="0" applyAlignment="0" applyProtection="0"/>
    <xf numFmtId="0" fontId="57" fillId="0" borderId="0" applyNumberFormat="0" applyFill="0" applyBorder="0" applyAlignment="0" applyProtection="0"/>
    <xf numFmtId="0" fontId="49" fillId="0" borderId="0"/>
    <xf numFmtId="0" fontId="62" fillId="31" borderId="5">
      <protection locked="0"/>
    </xf>
    <xf numFmtId="0" fontId="5" fillId="0" borderId="0"/>
    <xf numFmtId="0" fontId="80" fillId="49" borderId="0" applyNumberFormat="0" applyBorder="0" applyAlignment="0" applyProtection="0">
      <alignment vertical="center"/>
    </xf>
    <xf numFmtId="0" fontId="72" fillId="0" borderId="0"/>
    <xf numFmtId="0" fontId="86" fillId="49" borderId="0" applyNumberFormat="0" applyBorder="0" applyAlignment="0" applyProtection="0">
      <alignment vertical="center"/>
    </xf>
    <xf numFmtId="0" fontId="62" fillId="31" borderId="5">
      <protection locked="0"/>
    </xf>
    <xf numFmtId="0" fontId="62" fillId="31" borderId="5">
      <protection locked="0"/>
    </xf>
    <xf numFmtId="0" fontId="80" fillId="49" borderId="0" applyNumberFormat="0" applyBorder="0" applyAlignment="0" applyProtection="0">
      <alignment vertical="center"/>
    </xf>
    <xf numFmtId="0" fontId="59" fillId="0" borderId="25" applyProtection="0"/>
    <xf numFmtId="0" fontId="59" fillId="0" borderId="25" applyProtection="0"/>
    <xf numFmtId="0" fontId="5" fillId="0" borderId="1">
      <alignment horizontal="distributed" vertical="center" wrapText="1"/>
    </xf>
    <xf numFmtId="0" fontId="45" fillId="25" borderId="0" applyNumberFormat="0" applyBorder="0" applyAlignment="0" applyProtection="0">
      <alignment vertical="center"/>
    </xf>
    <xf numFmtId="9" fontId="66" fillId="0" borderId="0" applyFont="0" applyFill="0" applyBorder="0" applyAlignment="0" applyProtection="0"/>
    <xf numFmtId="0" fontId="45" fillId="24" borderId="0" applyNumberFormat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0" fillId="0" borderId="7" applyNumberFormat="0" applyFill="0" applyProtection="0">
      <alignment horizontal="right"/>
    </xf>
    <xf numFmtId="0" fontId="45" fillId="24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3" fillId="0" borderId="7" applyNumberFormat="0" applyFill="0" applyProtection="0">
      <alignment horizontal="center"/>
    </xf>
    <xf numFmtId="0" fontId="45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5" fillId="0" borderId="0"/>
    <xf numFmtId="0" fontId="63" fillId="0" borderId="14" applyNumberFormat="0" applyFill="0" applyProtection="0">
      <alignment horizont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58" fillId="28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8" fillId="45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9" fillId="0" borderId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8" fillId="45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7" fillId="61" borderId="0" applyNumberFormat="0" applyBorder="0" applyAlignment="0" applyProtection="0"/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9" fillId="0" borderId="0"/>
    <xf numFmtId="0" fontId="45" fillId="25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8" fillId="45" borderId="0" applyNumberFormat="0" applyBorder="0" applyAlignment="0" applyProtection="0"/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57" fillId="0" borderId="0">
      <alignment vertical="center"/>
    </xf>
    <xf numFmtId="0" fontId="45" fillId="25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58" fillId="45" borderId="0" applyNumberFormat="0" applyBorder="0" applyAlignment="0" applyProtection="0"/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7" fillId="0" borderId="0"/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9" fillId="0" borderId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9" fillId="0" borderId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9" fillId="0" borderId="0"/>
    <xf numFmtId="0" fontId="80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184" fontId="57" fillId="0" borderId="0">
      <alignment vertical="center"/>
    </xf>
    <xf numFmtId="0" fontId="57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9" fillId="0" borderId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9" fillId="0" borderId="0"/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49" fillId="0" borderId="0"/>
    <xf numFmtId="0" fontId="86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80" fillId="49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0" fillId="49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8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90" fontId="57" fillId="0" borderId="0">
      <alignment vertical="center"/>
    </xf>
    <xf numFmtId="188" fontId="41" fillId="0" borderId="0" applyFont="0" applyFill="0" applyBorder="0" applyAlignment="0" applyProtection="0"/>
    <xf numFmtId="0" fontId="80" fillId="49" borderId="0" applyNumberFormat="0" applyBorder="0" applyAlignment="0" applyProtection="0">
      <alignment vertical="center"/>
    </xf>
    <xf numFmtId="190" fontId="57" fillId="0" borderId="0">
      <alignment vertical="center"/>
    </xf>
    <xf numFmtId="0" fontId="16" fillId="0" borderId="0">
      <alignment vertical="center"/>
    </xf>
    <xf numFmtId="0" fontId="57" fillId="0" borderId="0">
      <alignment vertical="center"/>
    </xf>
    <xf numFmtId="0" fontId="16" fillId="0" borderId="0">
      <alignment vertical="center"/>
    </xf>
    <xf numFmtId="0" fontId="57" fillId="0" borderId="0">
      <alignment vertical="center"/>
    </xf>
    <xf numFmtId="0" fontId="16" fillId="0" borderId="0">
      <alignment vertical="center"/>
    </xf>
    <xf numFmtId="0" fontId="5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0" borderId="0">
      <alignment vertical="center"/>
    </xf>
    <xf numFmtId="0" fontId="84" fillId="0" borderId="0">
      <alignment vertical="center"/>
    </xf>
    <xf numFmtId="0" fontId="57" fillId="0" borderId="0">
      <alignment vertical="center"/>
    </xf>
    <xf numFmtId="0" fontId="80" fillId="49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49" fillId="0" borderId="0"/>
    <xf numFmtId="0" fontId="5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0" fillId="49" borderId="0" applyNumberFormat="0" applyBorder="0" applyAlignment="0" applyProtection="0">
      <alignment vertical="center"/>
    </xf>
    <xf numFmtId="0" fontId="89" fillId="0" borderId="0"/>
    <xf numFmtId="0" fontId="9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6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1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92" fillId="0" borderId="0" applyFont="0" applyFill="0" applyBorder="0" applyAlignment="0" applyProtection="0"/>
    <xf numFmtId="0" fontId="88" fillId="60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7" fillId="61" borderId="0" applyNumberFormat="0" applyBorder="0" applyAlignment="0" applyProtection="0"/>
    <xf numFmtId="0" fontId="87" fillId="60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7" fillId="61" borderId="0" applyNumberFormat="0" applyBorder="0" applyAlignment="0" applyProtection="0"/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8" fillId="60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7" fillId="61" borderId="0" applyNumberFormat="0" applyBorder="0" applyAlignment="0" applyProtection="0"/>
    <xf numFmtId="0" fontId="80" fillId="4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0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38" fontId="85" fillId="0" borderId="0" applyFont="0" applyFill="0" applyBorder="0" applyAlignment="0" applyProtection="0"/>
    <xf numFmtId="0" fontId="80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7" fillId="61" borderId="0" applyNumberFormat="0" applyBorder="0" applyAlignment="0" applyProtection="0"/>
    <xf numFmtId="0" fontId="80" fillId="60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8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7" fillId="61" borderId="0" applyNumberFormat="0" applyBorder="0" applyAlignment="0" applyProtection="0"/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8" fillId="60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93" fillId="49" borderId="0" applyNumberFormat="0" applyBorder="0" applyAlignment="0" applyProtection="0">
      <alignment vertical="center"/>
    </xf>
    <xf numFmtId="0" fontId="93" fillId="49" borderId="0" applyNumberFormat="0" applyBorder="0" applyAlignment="0" applyProtection="0">
      <alignment vertical="center"/>
    </xf>
    <xf numFmtId="0" fontId="93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7" fillId="61" borderId="0" applyNumberFormat="0" applyBorder="0" applyAlignment="0" applyProtection="0"/>
    <xf numFmtId="0" fontId="86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60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63" fillId="0" borderId="14" applyNumberFormat="0" applyFill="0" applyProtection="0">
      <alignment horizontal="left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6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80" fillId="49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204" fontId="66" fillId="0" borderId="0" applyFont="0" applyFill="0" applyBorder="0" applyAlignment="0" applyProtection="0"/>
    <xf numFmtId="205" fontId="41" fillId="0" borderId="0" applyFont="0" applyFill="0" applyBorder="0" applyAlignment="0" applyProtection="0"/>
    <xf numFmtId="206" fontId="41" fillId="0" borderId="0" applyFont="0" applyFill="0" applyBorder="0" applyAlignment="0" applyProtection="0"/>
    <xf numFmtId="193" fontId="41" fillId="0" borderId="0" applyFont="0" applyFill="0" applyBorder="0" applyAlignment="0" applyProtection="0"/>
    <xf numFmtId="0" fontId="53" fillId="0" borderId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57" fillId="0" borderId="0" applyFont="0" applyFill="0" applyBorder="0" applyAlignment="0" applyProtection="0"/>
    <xf numFmtId="196" fontId="66" fillId="0" borderId="0" applyFont="0" applyFill="0" applyBorder="0" applyAlignment="0" applyProtection="0"/>
    <xf numFmtId="200" fontId="6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92" fillId="0" borderId="0"/>
    <xf numFmtId="0" fontId="95" fillId="62" borderId="0" applyNumberFormat="0" applyBorder="0" applyAlignment="0" applyProtection="0"/>
    <xf numFmtId="0" fontId="95" fillId="63" borderId="0" applyNumberFormat="0" applyBorder="0" applyAlignment="0" applyProtection="0"/>
    <xf numFmtId="0" fontId="95" fillId="64" borderId="0" applyNumberFormat="0" applyBorder="0" applyAlignment="0" applyProtection="0"/>
    <xf numFmtId="185" fontId="0" fillId="0" borderId="14" applyFill="0" applyProtection="0">
      <alignment horizontal="right"/>
    </xf>
    <xf numFmtId="0" fontId="0" fillId="0" borderId="7" applyNumberFormat="0" applyFill="0" applyProtection="0">
      <alignment horizontal="left"/>
    </xf>
    <xf numFmtId="1" fontId="0" fillId="0" borderId="14" applyFill="0" applyProtection="0">
      <alignment horizontal="center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0" fontId="96" fillId="0" borderId="0"/>
    <xf numFmtId="203" fontId="5" fillId="0" borderId="1">
      <alignment vertical="center"/>
      <protection locked="0"/>
    </xf>
    <xf numFmtId="203" fontId="5" fillId="0" borderId="1">
      <alignment vertical="center"/>
      <protection locked="0"/>
    </xf>
    <xf numFmtId="203" fontId="5" fillId="0" borderId="1">
      <alignment vertical="center"/>
      <protection locked="0"/>
    </xf>
    <xf numFmtId="0" fontId="0" fillId="0" borderId="0"/>
    <xf numFmtId="0" fontId="55" fillId="0" borderId="0"/>
    <xf numFmtId="41" fontId="0" fillId="0" borderId="0" applyFont="0" applyFill="0" applyBorder="0" applyAlignment="0" applyProtection="0"/>
    <xf numFmtId="4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97" fillId="0" borderId="0"/>
  </cellStyleXfs>
  <cellXfs count="14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90" fontId="4" fillId="0" borderId="1" xfId="0" applyNumberFormat="1" applyFont="1" applyFill="1" applyBorder="1" applyAlignment="1">
      <alignment horizontal="center" vertical="center"/>
    </xf>
    <xf numFmtId="19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81" fontId="0" fillId="0" borderId="1" xfId="0" applyNumberFormat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1" fontId="0" fillId="2" borderId="1" xfId="0" applyNumberFormat="1" applyFill="1" applyBorder="1" applyAlignment="1">
      <alignment horizontal="center" vertical="center"/>
    </xf>
    <xf numFmtId="198" fontId="4" fillId="0" borderId="6" xfId="0" applyNumberFormat="1" applyFont="1" applyFill="1" applyBorder="1" applyAlignment="1">
      <alignment horizontal="center" vertical="center"/>
    </xf>
    <xf numFmtId="198" fontId="3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81" fontId="6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0" xfId="170" applyFont="1" applyAlignment="1">
      <alignment vertical="center"/>
    </xf>
    <xf numFmtId="0" fontId="9" fillId="0" borderId="0" xfId="170" applyFont="1" applyAlignment="1">
      <alignment vertical="center"/>
    </xf>
    <xf numFmtId="0" fontId="10" fillId="0" borderId="0" xfId="170" applyFont="1" applyAlignment="1">
      <alignment vertical="center"/>
    </xf>
    <xf numFmtId="0" fontId="11" fillId="0" borderId="0" xfId="170" applyFont="1" applyAlignment="1">
      <alignment horizontal="center" vertical="center"/>
    </xf>
    <xf numFmtId="0" fontId="12" fillId="0" borderId="0" xfId="170" applyFont="1" applyAlignment="1">
      <alignment horizontal="right" vertical="center"/>
    </xf>
    <xf numFmtId="0" fontId="8" fillId="0" borderId="8" xfId="170" applyFont="1" applyBorder="1" applyAlignment="1">
      <alignment horizontal="center" vertical="center"/>
    </xf>
    <xf numFmtId="187" fontId="8" fillId="0" borderId="2" xfId="170" applyNumberFormat="1" applyFont="1" applyBorder="1" applyAlignment="1">
      <alignment horizontal="center" vertical="center" wrapText="1"/>
    </xf>
    <xf numFmtId="187" fontId="8" fillId="0" borderId="3" xfId="170" applyNumberFormat="1" applyFont="1" applyBorder="1" applyAlignment="1">
      <alignment horizontal="center" vertical="center" wrapText="1"/>
    </xf>
    <xf numFmtId="187" fontId="8" fillId="0" borderId="4" xfId="170" applyNumberFormat="1" applyFont="1" applyBorder="1" applyAlignment="1">
      <alignment horizontal="center" vertical="center" wrapText="1"/>
    </xf>
    <xf numFmtId="0" fontId="8" fillId="0" borderId="9" xfId="170" applyFont="1" applyBorder="1" applyAlignment="1">
      <alignment horizontal="center" vertical="center"/>
    </xf>
    <xf numFmtId="187" fontId="8" fillId="0" borderId="5" xfId="170" applyNumberFormat="1" applyFont="1" applyBorder="1" applyAlignment="1">
      <alignment horizontal="center" vertical="center" wrapText="1"/>
    </xf>
    <xf numFmtId="187" fontId="8" fillId="0" borderId="6" xfId="170" applyNumberFormat="1" applyFont="1" applyBorder="1" applyAlignment="1">
      <alignment horizontal="center" vertical="center" wrapText="1"/>
    </xf>
    <xf numFmtId="0" fontId="8" fillId="0" borderId="10" xfId="170" applyFont="1" applyBorder="1" applyAlignment="1">
      <alignment horizontal="center" vertical="center"/>
    </xf>
    <xf numFmtId="187" fontId="8" fillId="0" borderId="7" xfId="170" applyNumberFormat="1" applyFont="1" applyBorder="1" applyAlignment="1">
      <alignment horizontal="center" vertical="center" wrapText="1"/>
    </xf>
    <xf numFmtId="187" fontId="8" fillId="0" borderId="10" xfId="170" applyNumberFormat="1" applyFont="1" applyBorder="1" applyAlignment="1">
      <alignment horizontal="center" vertical="center" wrapText="1"/>
    </xf>
    <xf numFmtId="187" fontId="8" fillId="0" borderId="1" xfId="170" applyNumberFormat="1" applyFont="1" applyBorder="1" applyAlignment="1">
      <alignment horizontal="center" vertical="center" wrapText="1"/>
    </xf>
    <xf numFmtId="0" fontId="13" fillId="0" borderId="3" xfId="170" applyFont="1" applyBorder="1" applyAlignment="1">
      <alignment horizontal="center" vertical="center"/>
    </xf>
    <xf numFmtId="0" fontId="13" fillId="0" borderId="1" xfId="170" applyFont="1" applyBorder="1" applyAlignment="1">
      <alignment horizontal="center" vertical="center"/>
    </xf>
    <xf numFmtId="0" fontId="12" fillId="0" borderId="1" xfId="170" applyFont="1" applyBorder="1" applyAlignment="1">
      <alignment horizontal="center" vertical="center"/>
    </xf>
    <xf numFmtId="0" fontId="14" fillId="0" borderId="1" xfId="170" applyFont="1" applyBorder="1" applyAlignment="1">
      <alignment horizontal="center" vertical="center"/>
    </xf>
    <xf numFmtId="190" fontId="12" fillId="0" borderId="1" xfId="170" applyNumberFormat="1" applyFont="1" applyBorder="1" applyAlignment="1">
      <alignment horizontal="center" vertical="center"/>
    </xf>
    <xf numFmtId="192" fontId="12" fillId="0" borderId="1" xfId="170" applyNumberFormat="1" applyFont="1" applyBorder="1" applyAlignment="1">
      <alignment horizontal="center" vertical="center"/>
    </xf>
    <xf numFmtId="0" fontId="12" fillId="0" borderId="11" xfId="170" applyFont="1" applyFill="1" applyBorder="1" applyAlignment="1">
      <alignment vertical="center" wrapText="1"/>
    </xf>
    <xf numFmtId="190" fontId="9" fillId="0" borderId="0" xfId="170" applyNumberFormat="1" applyFont="1" applyAlignment="1">
      <alignment vertical="center"/>
    </xf>
    <xf numFmtId="187" fontId="8" fillId="0" borderId="4" xfId="170" applyNumberFormat="1" applyFont="1" applyBorder="1" applyAlignment="1">
      <alignment vertical="center" wrapText="1"/>
    </xf>
    <xf numFmtId="187" fontId="8" fillId="3" borderId="12" xfId="170" applyNumberFormat="1" applyFont="1" applyFill="1" applyBorder="1" applyAlignment="1">
      <alignment horizontal="center" vertical="center" wrapText="1"/>
    </xf>
    <xf numFmtId="187" fontId="8" fillId="0" borderId="12" xfId="170" applyNumberFormat="1" applyFont="1" applyBorder="1" applyAlignment="1">
      <alignment horizontal="center" vertical="center" wrapText="1"/>
    </xf>
    <xf numFmtId="187" fontId="8" fillId="0" borderId="8" xfId="170" applyNumberFormat="1" applyFont="1" applyBorder="1" applyAlignment="1">
      <alignment horizontal="center" vertical="center" wrapText="1"/>
    </xf>
    <xf numFmtId="187" fontId="8" fillId="3" borderId="13" xfId="170" applyNumberFormat="1" applyFont="1" applyFill="1" applyBorder="1" applyAlignment="1">
      <alignment horizontal="center" vertical="center" wrapText="1"/>
    </xf>
    <xf numFmtId="187" fontId="8" fillId="0" borderId="13" xfId="170" applyNumberFormat="1" applyFont="1" applyBorder="1" applyAlignment="1">
      <alignment horizontal="center" vertical="center" wrapText="1"/>
    </xf>
    <xf numFmtId="187" fontId="8" fillId="3" borderId="14" xfId="170" applyNumberFormat="1" applyFont="1" applyFill="1" applyBorder="1" applyAlignment="1">
      <alignment horizontal="center" vertical="center" wrapText="1"/>
    </xf>
    <xf numFmtId="187" fontId="8" fillId="0" borderId="14" xfId="170" applyNumberFormat="1" applyFont="1" applyBorder="1" applyAlignment="1">
      <alignment horizontal="center" vertical="center" wrapText="1"/>
    </xf>
    <xf numFmtId="0" fontId="13" fillId="3" borderId="1" xfId="170" applyFont="1" applyFill="1" applyBorder="1" applyAlignment="1">
      <alignment horizontal="center" vertical="center"/>
    </xf>
    <xf numFmtId="0" fontId="12" fillId="3" borderId="1" xfId="17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183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190" fontId="20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90" fontId="21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190" fontId="22" fillId="0" borderId="1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90" fontId="16" fillId="0" borderId="0" xfId="0" applyNumberFormat="1" applyFont="1" applyFill="1" applyAlignment="1">
      <alignment horizontal="center" vertical="center"/>
    </xf>
    <xf numFmtId="190" fontId="24" fillId="0" borderId="0" xfId="0" applyNumberFormat="1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/>
    </xf>
    <xf numFmtId="183" fontId="21" fillId="0" borderId="1" xfId="0" applyNumberFormat="1" applyFont="1" applyFill="1" applyBorder="1" applyAlignment="1">
      <alignment horizontal="center" vertical="center"/>
    </xf>
    <xf numFmtId="183" fontId="22" fillId="0" borderId="1" xfId="0" applyNumberFormat="1" applyFont="1" applyFill="1" applyBorder="1" applyAlignment="1">
      <alignment horizontal="center" vertical="center"/>
    </xf>
    <xf numFmtId="190" fontId="25" fillId="0" borderId="1" xfId="0" applyNumberFormat="1" applyFont="1" applyFill="1" applyBorder="1" applyAlignment="1">
      <alignment horizontal="center" vertical="center"/>
    </xf>
    <xf numFmtId="183" fontId="23" fillId="0" borderId="1" xfId="0" applyNumberFormat="1" applyFont="1" applyFill="1" applyBorder="1" applyAlignment="1">
      <alignment horizontal="center" vertical="center"/>
    </xf>
    <xf numFmtId="183" fontId="18" fillId="0" borderId="0" xfId="0" applyNumberFormat="1" applyFont="1" applyFill="1" applyBorder="1" applyAlignment="1">
      <alignment horizontal="center" vertical="center"/>
    </xf>
    <xf numFmtId="183" fontId="20" fillId="0" borderId="0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83" fontId="4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198" fontId="21" fillId="0" borderId="1" xfId="0" applyNumberFormat="1" applyFont="1" applyFill="1" applyBorder="1" applyAlignment="1">
      <alignment horizontal="center" vertical="center"/>
    </xf>
    <xf numFmtId="181" fontId="25" fillId="0" borderId="1" xfId="0" applyNumberFormat="1" applyFont="1" applyFill="1" applyBorder="1" applyAlignment="1">
      <alignment horizontal="center" vertical="center"/>
    </xf>
    <xf numFmtId="198" fontId="22" fillId="0" borderId="1" xfId="0" applyNumberFormat="1" applyFont="1" applyFill="1" applyBorder="1" applyAlignment="1">
      <alignment horizontal="center" vertical="center"/>
    </xf>
    <xf numFmtId="190" fontId="16" fillId="0" borderId="0" xfId="0" applyNumberFormat="1" applyFont="1" applyFill="1" applyAlignment="1">
      <alignment vertical="center"/>
    </xf>
    <xf numFmtId="190" fontId="15" fillId="0" borderId="0" xfId="0" applyNumberFormat="1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90" fontId="4" fillId="0" borderId="5" xfId="0" applyNumberFormat="1" applyFont="1" applyFill="1" applyBorder="1" applyAlignment="1">
      <alignment horizontal="center" vertical="center"/>
    </xf>
    <xf numFmtId="181" fontId="16" fillId="0" borderId="0" xfId="0" applyNumberFormat="1" applyFont="1" applyFill="1" applyAlignment="1">
      <alignment vertical="center"/>
    </xf>
    <xf numFmtId="181" fontId="16" fillId="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90" fontId="23" fillId="0" borderId="1" xfId="0" applyNumberFormat="1" applyFont="1" applyFill="1" applyBorder="1" applyAlignment="1">
      <alignment horizontal="center" vertical="center"/>
    </xf>
    <xf numFmtId="9" fontId="16" fillId="0" borderId="0" xfId="0" applyNumberFormat="1" applyFont="1" applyFill="1" applyAlignment="1">
      <alignment horizontal="center" vertical="center"/>
    </xf>
    <xf numFmtId="183" fontId="4" fillId="0" borderId="7" xfId="0" applyNumberFormat="1" applyFont="1" applyFill="1" applyBorder="1" applyAlignment="1">
      <alignment horizontal="center" vertical="center" wrapText="1"/>
    </xf>
    <xf numFmtId="181" fontId="21" fillId="0" borderId="1" xfId="0" applyNumberFormat="1" applyFont="1" applyFill="1" applyBorder="1" applyAlignment="1">
      <alignment horizontal="center" vertical="center"/>
    </xf>
    <xf numFmtId="181" fontId="22" fillId="0" borderId="1" xfId="0" applyNumberFormat="1" applyFont="1" applyFill="1" applyBorder="1" applyAlignment="1">
      <alignment horizontal="center" vertical="center"/>
    </xf>
    <xf numFmtId="181" fontId="27" fillId="0" borderId="1" xfId="0" applyNumberFormat="1" applyFont="1" applyFill="1" applyBorder="1" applyAlignment="1">
      <alignment horizontal="center" vertical="center"/>
    </xf>
    <xf numFmtId="198" fontId="23" fillId="0" borderId="1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83" fontId="27" fillId="0" borderId="1" xfId="0" applyNumberFormat="1" applyFont="1" applyFill="1" applyBorder="1" applyAlignment="1">
      <alignment horizontal="center" vertical="center"/>
    </xf>
  </cellXfs>
  <cellStyles count="893">
    <cellStyle name="常规" xfId="0" builtinId="0"/>
    <cellStyle name="货币[0]" xfId="1" builtinId="7"/>
    <cellStyle name="差_gdp" xfId="2"/>
    <cellStyle name="差_行政公检法测算_民生政策最低支出需求" xfId="3"/>
    <cellStyle name="20% - 强调文字颜色 3" xfId="4" builtinId="38"/>
    <cellStyle name="差_30云南_1" xfId="5"/>
    <cellStyle name="输入" xfId="6" builtinId="20"/>
    <cellStyle name="常规 2 2 4" xfId="7"/>
    <cellStyle name="货币" xfId="8" builtinId="4"/>
    <cellStyle name="args.style" xfId="9"/>
    <cellStyle name="差_30云南_1_财力性转移支付2010年预算参考数" xfId="10"/>
    <cellStyle name="差_县市旗测算20080508" xfId="11"/>
    <cellStyle name="千位分隔[0]" xfId="12" builtinId="6"/>
    <cellStyle name="Accent2 - 40%" xfId="13"/>
    <cellStyle name="40% - 强调文字颜色 3" xfId="14" builtinId="39"/>
    <cellStyle name="MS Sans Serif" xfId="15"/>
    <cellStyle name="差" xfId="16" builtinId="27"/>
    <cellStyle name="差_市辖区测算-新科目（20080626）" xfId="17"/>
    <cellStyle name="千位分隔" xfId="18" builtinId="3"/>
    <cellStyle name="60% - 强调文字颜色 3" xfId="19" builtinId="40"/>
    <cellStyle name="差_缺口县区测算(财政部标准)" xfId="20"/>
    <cellStyle name="Accent2 - 60%" xfId="21"/>
    <cellStyle name="超链接" xfId="22" builtinId="8"/>
    <cellStyle name="百分比" xfId="23" builtinId="5"/>
    <cellStyle name="已访问的超链接" xfId="24" builtinId="9"/>
    <cellStyle name="差_安徽 缺口县区测算(地方填报)1_财力性转移支付2010年预算参考数" xfId="25"/>
    <cellStyle name="注释" xfId="26" builtinId="10"/>
    <cellStyle name="_ET_STYLE_NoName_00__Sheet3" xfId="27"/>
    <cellStyle name="差_河南 缺口县区测算(地方填报白)" xfId="28"/>
    <cellStyle name="_ET_STYLE_NoName_00__Book1" xfId="29"/>
    <cellStyle name="60% - 强调文字颜色 2" xfId="30" builtinId="36"/>
    <cellStyle name="标题 4" xfId="31" builtinId="19"/>
    <cellStyle name="警告文本" xfId="32" builtinId="11"/>
    <cellStyle name="_2015年指标文目录" xfId="33"/>
    <cellStyle name="_ET_STYLE_NoName_00_" xfId="34"/>
    <cellStyle name="标题" xfId="35" builtinId="15"/>
    <cellStyle name="差_人员工资和公用经费3_财力性转移支付2010年预算参考数" xfId="36"/>
    <cellStyle name="_Book1_1" xfId="37"/>
    <cellStyle name="常规 2 2 9 2" xfId="38"/>
    <cellStyle name="差_2006年28四川" xfId="39"/>
    <cellStyle name="解释性文本" xfId="40" builtinId="53"/>
    <cellStyle name="标题 1" xfId="41" builtinId="16"/>
    <cellStyle name="差_测算结果汇总_财力性转移支付2010年预算参考数" xfId="42"/>
    <cellStyle name="标题 2" xfId="43" builtinId="17"/>
    <cellStyle name="差_农林水和城市维护标准支出20080505－县区合计_财力性转移支付2010年预算参考数" xfId="44"/>
    <cellStyle name="差_核定人数下发表" xfId="45"/>
    <cellStyle name="0,0_x000d__x000a_NA_x000d__x000a_" xfId="46"/>
    <cellStyle name="_20100326高清市院遂宁检察院1080P配置清单26日改" xfId="47"/>
    <cellStyle name="差_测算结果_财力性转移支付2010年预算参考数" xfId="48"/>
    <cellStyle name="60% - 强调文字颜色 1" xfId="49" builtinId="32"/>
    <cellStyle name="标题 3" xfId="50" builtinId="18"/>
    <cellStyle name="60% - 强调文字颜色 4" xfId="51" builtinId="44"/>
    <cellStyle name="输出" xfId="52" builtinId="21"/>
    <cellStyle name="计算" xfId="53" builtinId="22"/>
    <cellStyle name="差_2007一般预算支出口径剔除表" xfId="54"/>
    <cellStyle name="检查单元格" xfId="55" builtinId="23"/>
    <cellStyle name="20% - 强调文字颜色 6" xfId="56" builtinId="50"/>
    <cellStyle name="Currency [0]" xfId="57"/>
    <cellStyle name="强调文字颜色 2" xfId="58" builtinId="33"/>
    <cellStyle name="链接单元格" xfId="59" builtinId="24"/>
    <cellStyle name="汇总" xfId="60" builtinId="25"/>
    <cellStyle name="差_Book2" xfId="61"/>
    <cellStyle name="差_平邑_财力性转移支付2010年预算参考数" xfId="62"/>
    <cellStyle name="好" xfId="63" builtinId="26"/>
    <cellStyle name="差_教育(按照总人口测算）—20080416_县市旗测算-新科目（含人口规模效应）_财力性转移支付2010年预算参考数" xfId="64"/>
    <cellStyle name="适中" xfId="65" builtinId="28"/>
    <cellStyle name="20% - 强调文字颜色 5" xfId="66" builtinId="46"/>
    <cellStyle name="强调文字颜色 1" xfId="67" builtinId="29"/>
    <cellStyle name="差_行政（人员）_县市旗测算-新科目（含人口规模效应）" xfId="68"/>
    <cellStyle name="20% - 强调文字颜色 1" xfId="69" builtinId="30"/>
    <cellStyle name="40% - 强调文字颜色 1" xfId="70" builtinId="31"/>
    <cellStyle name="差_县市旗测算-新科目（20080626）_不含人员经费系数" xfId="71"/>
    <cellStyle name="20% - 强调文字颜色 2" xfId="72" builtinId="34"/>
    <cellStyle name="40% - 强调文字颜色 2" xfId="73" builtinId="35"/>
    <cellStyle name="差_教育(按照总人口测算）—20080416_不含人员经费系数_财力性转移支付2010年预算参考数" xfId="74"/>
    <cellStyle name="差_对口支援新疆资金规模测算表20100106" xfId="75"/>
    <cellStyle name="强调文字颜色 3" xfId="76" builtinId="37"/>
    <cellStyle name="_2013年经费测算情况(12.11)" xfId="77"/>
    <cellStyle name="差_其他部门(按照总人口测算）—20080416_不含人员经费系数_财力性转移支付2010年预算参考数" xfId="78"/>
    <cellStyle name="差_2006年34青海_财力性转移支付2010年预算参考数" xfId="79"/>
    <cellStyle name="PSChar" xfId="80"/>
    <cellStyle name="强调文字颜色 4" xfId="81" builtinId="41"/>
    <cellStyle name="20% - 强调文字颜色 4" xfId="82" builtinId="42"/>
    <cellStyle name="40% - 强调文字颜色 4" xfId="83" builtinId="43"/>
    <cellStyle name="强调文字颜色 5" xfId="84" builtinId="45"/>
    <cellStyle name="差_行政公检法测算_县市旗测算-新科目（含人口规模效应）" xfId="85"/>
    <cellStyle name="差_对口支援新疆资金规模测算表20100113" xfId="86"/>
    <cellStyle name="差_农林水和城市维护标准支出20080505－县区合计_县市旗测算-新科目（含人口规模效应）_财力性转移支付2010年预算参考数" xfId="87"/>
    <cellStyle name="_ET_STYLE_NoName_00__Book1_1 2" xfId="88"/>
    <cellStyle name="40% - 强调文字颜色 5" xfId="89" builtinId="47"/>
    <cellStyle name="差_行政(燃修费)_民生政策最低支出需求" xfId="90"/>
    <cellStyle name="差_2006年全省财力计算表（中央、决算）" xfId="91"/>
    <cellStyle name="常规 2 2 8 2" xfId="92"/>
    <cellStyle name="差_市辖区测算20080510_民生政策最低支出需求_财力性转移支付2010年预算参考数" xfId="93"/>
    <cellStyle name="差_分县成本差异系数_民生政策最低支出需求_财力性转移支付2010年预算参考数" xfId="94"/>
    <cellStyle name="60% - 强调文字颜色 5" xfId="95" builtinId="48"/>
    <cellStyle name="强调文字颜色 6" xfId="96" builtinId="49"/>
    <cellStyle name="差_2_财力性转移支付2010年预算参考数" xfId="97"/>
    <cellStyle name="40% - 强调文字颜色 6" xfId="98" builtinId="51"/>
    <cellStyle name="_弱电系统设备配置报价清单" xfId="99"/>
    <cellStyle name="60% - 强调文字颜色 6" xfId="100" builtinId="52"/>
    <cellStyle name="PSDate 2" xfId="101"/>
    <cellStyle name="?鹎%U龡&amp;H齲_x0001_C铣_x0014__x0007__x0001__x0001_" xfId="102"/>
    <cellStyle name="_2006－2009年结余结转情况" xfId="103"/>
    <cellStyle name="差_县区合并测算20080421_财力性转移支付2010年预算参考数" xfId="104"/>
    <cellStyle name="差_汇总表4_财力性转移支付2010年预算参考数" xfId="105"/>
    <cellStyle name="_Book1" xfId="106"/>
    <cellStyle name="_Book1_1 2" xfId="107"/>
    <cellStyle name="Accent2 - 20%" xfId="108"/>
    <cellStyle name="_Book1_2" xfId="109"/>
    <cellStyle name="差_1110洱源县" xfId="110"/>
    <cellStyle name="_ET_STYLE_NoName_00__2016年常年委托工作经费及一次性项目经费清理表" xfId="111"/>
    <cellStyle name="差_测算结果" xfId="112"/>
    <cellStyle name="_ET_STYLE_NoName_00__Book1_1" xfId="113"/>
    <cellStyle name="差_行政公检法测算" xfId="114"/>
    <cellStyle name="Grey" xfId="115"/>
    <cellStyle name="0,0_x000d__x000a_NA_x000d__x000a_ 2" xfId="116"/>
    <cellStyle name="6mal" xfId="117"/>
    <cellStyle name="差_2006年水利统计指标统计表_财力性转移支付2010年预算参考数" xfId="118"/>
    <cellStyle name="Linked Cells 2" xfId="119"/>
    <cellStyle name="差_Book1" xfId="120"/>
    <cellStyle name="A4 Small 210 x 297 mm" xfId="121"/>
    <cellStyle name="Accent1" xfId="122"/>
    <cellStyle name="差_2008年全省汇总收支计算表_财力性转移支付2010年预算参考数" xfId="123"/>
    <cellStyle name="Accent1 - 20%" xfId="124"/>
    <cellStyle name="Accent1 - 40%" xfId="125"/>
    <cellStyle name="差_县市旗测算20080508_民生政策最低支出需求" xfId="126"/>
    <cellStyle name="Accent1 - 60%" xfId="127"/>
    <cellStyle name="差_人员工资和公用经费3" xfId="128"/>
    <cellStyle name="Accent1_2006年33甘肃" xfId="129"/>
    <cellStyle name="Accent2" xfId="130"/>
    <cellStyle name="捠壿_Region Orders (2)" xfId="131"/>
    <cellStyle name="Accent2_2006年33甘肃" xfId="132"/>
    <cellStyle name="Accent3" xfId="133"/>
    <cellStyle name="差_2014市县可用财力（提供处室）" xfId="134"/>
    <cellStyle name="好_农林水和城市维护标准支出20080505－县区合计_民生政策最低支出需求_财力性转移支付2010年预算参考数" xfId="135"/>
    <cellStyle name="Milliers_!!!GO" xfId="136"/>
    <cellStyle name="Accent3 - 20%" xfId="137"/>
    <cellStyle name="Mon閠aire [0]_!!!GO" xfId="138"/>
    <cellStyle name="差_县市旗测算20080508_民生政策最低支出需求_财力性转移支付2010年预算参考数" xfId="139"/>
    <cellStyle name="Accent3 - 40%" xfId="140"/>
    <cellStyle name="Accent3 - 60%" xfId="141"/>
    <cellStyle name="差_县市旗测算-新科目（20080627）" xfId="142"/>
    <cellStyle name="差_县市旗测算20080508_县市旗测算-新科目（含人口规模效应）_财力性转移支付2010年预算参考数" xfId="143"/>
    <cellStyle name="Accent3_2006年33甘肃" xfId="144"/>
    <cellStyle name="Accent4" xfId="145"/>
    <cellStyle name="差_2006年22湖南_财力性转移支付2010年预算参考数" xfId="146"/>
    <cellStyle name="Accent4 - 20%" xfId="147"/>
    <cellStyle name="Accent4 - 40%" xfId="148"/>
    <cellStyle name="差_安徽 缺口县区测算(地方填报)1" xfId="149"/>
    <cellStyle name="好_行政(燃修费)" xfId="150"/>
    <cellStyle name="Accent4 - 60%" xfId="151"/>
    <cellStyle name="捠壿 [0.00]_Region Orders (2)" xfId="152"/>
    <cellStyle name="Accent5" xfId="153"/>
    <cellStyle name="常规 2 2 14 2" xfId="154"/>
    <cellStyle name="差_县区合并测算20080423(按照各省比重）_县市旗测算-新科目（含人口规模效应）_财力性转移支付2010年预算参考数" xfId="155"/>
    <cellStyle name="Accent5 - 20%" xfId="156"/>
    <cellStyle name="好_不含人员经费系数_财力性转移支付2010年预算参考数" xfId="157"/>
    <cellStyle name="Accent5 - 40%" xfId="158"/>
    <cellStyle name="常规 12" xfId="159"/>
    <cellStyle name="Accent5 - 60%" xfId="160"/>
    <cellStyle name="差_2006年28四川_财力性转移支付2010年预算参考数" xfId="161"/>
    <cellStyle name="Accent6" xfId="162"/>
    <cellStyle name="Accent6 - 20%" xfId="163"/>
    <cellStyle name="差_07临沂" xfId="164"/>
    <cellStyle name="Accent6 - 40%" xfId="165"/>
    <cellStyle name="Accent6 - 60%" xfId="166"/>
    <cellStyle name="Accent6_2006年33甘肃" xfId="167"/>
    <cellStyle name="好_缺口县区测算(按2007支出增长25%测算)" xfId="168"/>
    <cellStyle name="Calc Currency (0)" xfId="169"/>
    <cellStyle name="常规 2" xfId="170"/>
    <cellStyle name="ColLevel_1" xfId="171"/>
    <cellStyle name="常规 3 6" xfId="172"/>
    <cellStyle name="Comma [0]" xfId="173"/>
    <cellStyle name="통화_BOILER-CO1" xfId="174"/>
    <cellStyle name="comma zerodec" xfId="175"/>
    <cellStyle name="Comma_!!!GO" xfId="176"/>
    <cellStyle name="Currency_!!!GO" xfId="177"/>
    <cellStyle name="常规 13" xfId="178"/>
    <cellStyle name="常规 10 12" xfId="179"/>
    <cellStyle name="Currency1" xfId="180"/>
    <cellStyle name="差_一般预算支出口径剔除表_财力性转移支付2010年预算参考数" xfId="181"/>
    <cellStyle name="常规 2 2 4 2" xfId="182"/>
    <cellStyle name="常规 2 2 11" xfId="183"/>
    <cellStyle name="Date" xfId="184"/>
    <cellStyle name="Dollar (zero dec)" xfId="185"/>
    <cellStyle name="常规 14" xfId="186"/>
    <cellStyle name="Input Cells 2" xfId="187"/>
    <cellStyle name="e鯪9Y_x000b_" xfId="188"/>
    <cellStyle name="差_文体广播事业(按照总人口测算）—20080416_不含人员经费系数" xfId="189"/>
    <cellStyle name="Fixed" xfId="190"/>
    <cellStyle name="gcd" xfId="191"/>
    <cellStyle name="Header1" xfId="192"/>
    <cellStyle name="Header2" xfId="193"/>
    <cellStyle name="差_2007一般预算支出口径剔除表_财力性转移支付2010年预算参考数" xfId="194"/>
    <cellStyle name="Header2 2" xfId="195"/>
    <cellStyle name="HEADING1" xfId="196"/>
    <cellStyle name="HEADING2" xfId="197"/>
    <cellStyle name="Input [yellow]" xfId="198"/>
    <cellStyle name="Input [yellow] 2" xfId="199"/>
    <cellStyle name="常规 2 10" xfId="200"/>
    <cellStyle name="Input Cells" xfId="201"/>
    <cellStyle name="Linked Cells" xfId="202"/>
    <cellStyle name="Millares [0]_96 Risk" xfId="203"/>
    <cellStyle name="Millares_96 Risk" xfId="204"/>
    <cellStyle name="常规 2 2 2 2" xfId="205"/>
    <cellStyle name="差_县区合并测算20080423(按照各省比重）_财力性转移支付2010年预算参考数" xfId="206"/>
    <cellStyle name="Milliers [0]_!!!GO" xfId="207"/>
    <cellStyle name="Moneda [0]_96 Risk" xfId="208"/>
    <cellStyle name="常规 2 2 5 2" xfId="209"/>
    <cellStyle name="Moneda_96 Risk" xfId="210"/>
    <cellStyle name="Mon閠aire_!!!GO" xfId="211"/>
    <cellStyle name="New Times Roman" xfId="212"/>
    <cellStyle name="差_县市旗测算-新科目（20080627）_不含人员经费系数" xfId="213"/>
    <cellStyle name="PSHeading 2" xfId="214"/>
    <cellStyle name="差_发教育厅工资晋级预发第三步津补贴 3" xfId="215"/>
    <cellStyle name="好_2007年一般预算支出剔除_财力性转移支付2010年预算参考数" xfId="216"/>
    <cellStyle name="差_27重庆" xfId="217"/>
    <cellStyle name="no dec" xfId="218"/>
    <cellStyle name="Norma,_laroux_4_营业在建 (2)_E21" xfId="219"/>
    <cellStyle name="好_山东省民生支出标准" xfId="220"/>
    <cellStyle name="Normal - Style1" xfId="221"/>
    <cellStyle name="常规 2 2_2016年常年委托工作经费及一次性项目经费清理表" xfId="222"/>
    <cellStyle name="Normal_!!!GO" xfId="223"/>
    <cellStyle name="常规 2 4" xfId="224"/>
    <cellStyle name="差_县区合并测算20080421_县市旗测算-新科目（含人口规模效应）_财力性转移支付2010年预算参考数" xfId="225"/>
    <cellStyle name="PSInt" xfId="226"/>
    <cellStyle name="per.style" xfId="227"/>
    <cellStyle name="Percent [2]" xfId="228"/>
    <cellStyle name="差_0605石屏县_财力性转移支付2010年预算参考数" xfId="229"/>
    <cellStyle name="常规 2_01综合类" xfId="230"/>
    <cellStyle name="Percent_!!!GO" xfId="231"/>
    <cellStyle name="差_青海 缺口县区测算(地方填报)" xfId="232"/>
    <cellStyle name="Pourcentage_pldt" xfId="233"/>
    <cellStyle name="常规 2 5" xfId="234"/>
    <cellStyle name="PSChar 2" xfId="235"/>
    <cellStyle name="PSDate" xfId="236"/>
    <cellStyle name="常规 21" xfId="237"/>
    <cellStyle name="常规 16" xfId="238"/>
    <cellStyle name="PSDec" xfId="239"/>
    <cellStyle name="PSDec 2" xfId="240"/>
    <cellStyle name="常规 10" xfId="241"/>
    <cellStyle name="差_530623_2006年县级财政报表附表" xfId="242"/>
    <cellStyle name="PSHeading" xfId="243"/>
    <cellStyle name="差_汇总-县级财政报表附表" xfId="244"/>
    <cellStyle name="PSInt 2" xfId="245"/>
    <cellStyle name="差_2006年27重庆_财力性转移支付2010年预算参考数" xfId="246"/>
    <cellStyle name="差_00省级(打印)" xfId="247"/>
    <cellStyle name="PSSpacer" xfId="248"/>
    <cellStyle name="差_行政（人员）_不含人员经费系数" xfId="249"/>
    <cellStyle name="好_文体广播事业(按照总人口测算）—20080416_不含人员经费系数_财力性转移支付2010年预算参考数" xfId="250"/>
    <cellStyle name="PSSpacer 2" xfId="251"/>
    <cellStyle name="RowLevel_0" xfId="252"/>
    <cellStyle name="常规 2 2 3 2" xfId="253"/>
    <cellStyle name="sstot" xfId="254"/>
    <cellStyle name="常规 2 2 17" xfId="255"/>
    <cellStyle name="好_农林水和城市维护标准支出20080505－县区合计" xfId="256"/>
    <cellStyle name="Standard_AREAS" xfId="257"/>
    <cellStyle name="好_检验表" xfId="258"/>
    <cellStyle name="t" xfId="259"/>
    <cellStyle name="t_HVAC Equipment (3)" xfId="260"/>
    <cellStyle name="好_农林水和城市维护标准支出20080505－县区合计_不含人员经费系数" xfId="261"/>
    <cellStyle name="Total" xfId="262"/>
    <cellStyle name="Total 2" xfId="263"/>
    <cellStyle name="表标题 3" xfId="264"/>
    <cellStyle name="差_12滨州_财力性转移支付2010年预算参考数" xfId="265"/>
    <cellStyle name="百分比 2" xfId="266"/>
    <cellStyle name="差_县市旗测算-新科目（20080626）_县市旗测算-新科目（含人口规模效应）_财力性转移支付2010年预算参考数" xfId="267"/>
    <cellStyle name="百分比 3" xfId="268"/>
    <cellStyle name="差_其他部门(按照总人口测算）—20080416" xfId="269"/>
    <cellStyle name="编号" xfId="270"/>
    <cellStyle name="差_云南省2008年转移支付测算——州市本级考核部分及政策性测算_财力性转移支付2010年预算参考数" xfId="271"/>
    <cellStyle name="好_00省级(打印)" xfId="272"/>
    <cellStyle name="标题1" xfId="273"/>
    <cellStyle name="差_14安徽_财力性转移支付2010年预算参考数" xfId="274"/>
    <cellStyle name="差_丽江汇总" xfId="275"/>
    <cellStyle name="表标题" xfId="276"/>
    <cellStyle name="表标题 2" xfId="277"/>
    <cellStyle name="常规 2 2" xfId="278"/>
    <cellStyle name="部门" xfId="279"/>
    <cellStyle name="差_同德" xfId="280"/>
    <cellStyle name="差_市辖区测算20080510_县市旗测算-新科目（含人口规模效应）_财力性转移支付2010年预算参考数" xfId="281"/>
    <cellStyle name="差_行政公检法测算_不含人员经费系数_财力性转移支付2010年预算参考数" xfId="282"/>
    <cellStyle name="差_行政公检法测算_不含人员经费系数" xfId="283"/>
    <cellStyle name="差_03昭通" xfId="284"/>
    <cellStyle name="差_文体广播事业(按照总人口测算）—20080416" xfId="285"/>
    <cellStyle name="差_0502通海县" xfId="286"/>
    <cellStyle name="好_河南 缺口县区测算(地方填报白)" xfId="287"/>
    <cellStyle name="差_05潍坊" xfId="288"/>
    <cellStyle name="差_其他部门(按照总人口测算）—20080416_财力性转移支付2010年预算参考数" xfId="289"/>
    <cellStyle name="差_0605石屏县" xfId="290"/>
    <cellStyle name="差_09黑龙江" xfId="291"/>
    <cellStyle name="差_09黑龙江_财力性转移支付2010年预算参考数" xfId="292"/>
    <cellStyle name="差_1" xfId="293"/>
    <cellStyle name="差_市辖区测算20080510_民生政策最低支出需求" xfId="294"/>
    <cellStyle name="差_分县成本差异系数_民生政策最低支出需求" xfId="295"/>
    <cellStyle name="差_1_财力性转移支付2010年预算参考数" xfId="296"/>
    <cellStyle name="差_1110洱源县_财力性转移支付2010年预算参考数" xfId="297"/>
    <cellStyle name="差_11大理" xfId="298"/>
    <cellStyle name="差_11大理_财力性转移支付2010年预算参考数" xfId="299"/>
    <cellStyle name="差_12滨州" xfId="300"/>
    <cellStyle name="差_云南省2008年转移支付测算——州市本级考核部分及政策性测算" xfId="301"/>
    <cellStyle name="差_14安徽" xfId="302"/>
    <cellStyle name="差_2" xfId="303"/>
    <cellStyle name="差_2006年22湖南" xfId="304"/>
    <cellStyle name="差_2006年27重庆" xfId="305"/>
    <cellStyle name="差_其他部门(按照总人口测算）—20080416_县市旗测算-新科目（含人口规模效应）_财力性转移支付2010年预算参考数" xfId="306"/>
    <cellStyle name="差_2006年30云南" xfId="307"/>
    <cellStyle name="差_卫生(按照总人口测算）—20080416_县市旗测算-新科目（含人口规模效应）" xfId="308"/>
    <cellStyle name="差_2006年33甘肃" xfId="309"/>
    <cellStyle name="差_其他部门(按照总人口测算）—20080416_不含人员经费系数" xfId="310"/>
    <cellStyle name="差_2006年34青海" xfId="311"/>
    <cellStyle name="差_2006年水利统计指标统计表" xfId="312"/>
    <cellStyle name="差_2007年收支情况及2008年收支预计表(汇总表)" xfId="313"/>
    <cellStyle name="常规 2 2 6" xfId="314"/>
    <cellStyle name="差_2007年收支情况及2008年收支预计表(汇总表)_财力性转移支付2010年预算参考数" xfId="315"/>
    <cellStyle name="差_2007年一般预算支出剔除" xfId="316"/>
    <cellStyle name="差_2007年一般预算支出剔除_财力性转移支付2010年预算参考数" xfId="317"/>
    <cellStyle name="差_县区合并测算20080421_县市旗测算-新科目（含人口规模效应）" xfId="318"/>
    <cellStyle name="差_2008计算资料（8月5）" xfId="319"/>
    <cellStyle name="差_2008年全省汇总收支计算表" xfId="320"/>
    <cellStyle name="差_2008年一般预算支出预计" xfId="321"/>
    <cellStyle name="差_2008年预计支出与2007年对比" xfId="322"/>
    <cellStyle name="差_2008年支出核定" xfId="323"/>
    <cellStyle name="差_2008年支出调整" xfId="324"/>
    <cellStyle name="差_2008年支出调整_财力性转移支付2010年预算参考数" xfId="325"/>
    <cellStyle name="差_2014年高职生均测算" xfId="326"/>
    <cellStyle name="差_青海 缺口县区测算(地方填报)_财力性转移支付2010年预算参考数" xfId="327"/>
    <cellStyle name="常规 20" xfId="328"/>
    <cellStyle name="常规 15" xfId="329"/>
    <cellStyle name="差_2015年高职中央奖补资金分配因素表（含民办）" xfId="330"/>
    <cellStyle name="差_20河南" xfId="331"/>
    <cellStyle name="差_20河南_财力性转移支付2010年预算参考数" xfId="332"/>
    <cellStyle name="差_不含人员经费系数" xfId="333"/>
    <cellStyle name="好_530623_2006年县级财政报表附表" xfId="334"/>
    <cellStyle name="差_22湖南" xfId="335"/>
    <cellStyle name="差_不含人员经费系数_财力性转移支付2010年预算参考数" xfId="336"/>
    <cellStyle name="差_22湖南_财力性转移支付2010年预算参考数" xfId="337"/>
    <cellStyle name="差_27重庆_财力性转移支付2010年预算参考数" xfId="338"/>
    <cellStyle name="常规 2 2 10" xfId="339"/>
    <cellStyle name="差_28四川" xfId="340"/>
    <cellStyle name="好_14安徽" xfId="341"/>
    <cellStyle name="差_检验表（调整后）" xfId="342"/>
    <cellStyle name="差_Sheet1_1" xfId="343"/>
    <cellStyle name="差_28四川_财力性转移支付2010年预算参考数" xfId="344"/>
    <cellStyle name="差_文体广播事业(按照总人口测算）—20080416_财力性转移支付2010年预算参考数" xfId="345"/>
    <cellStyle name="差_农林水和城市维护标准支出20080505－县区合计_县市旗测算-新科目（含人口规模效应）" xfId="346"/>
    <cellStyle name="差_30云南" xfId="347"/>
    <cellStyle name="差_33甘肃" xfId="348"/>
    <cellStyle name="差_文体广播事业(按照总人口测算）—20080416_民生政策最低支出需求" xfId="349"/>
    <cellStyle name="好_县市旗测算20080508_不含人员经费系数" xfId="350"/>
    <cellStyle name="差_34青海" xfId="351"/>
    <cellStyle name="差_34青海_1" xfId="352"/>
    <cellStyle name="差_34青海_1_财力性转移支付2010年预算参考数" xfId="353"/>
    <cellStyle name="差_文体广播事业(按照总人口测算）—20080416_民生政策最低支出需求_财力性转移支付2010年预算参考数" xfId="354"/>
    <cellStyle name="好_县市旗测算20080508_不含人员经费系数_财力性转移支付2010年预算参考数" xfId="355"/>
    <cellStyle name="常规 5" xfId="356"/>
    <cellStyle name="差_34青海_财力性转移支付2010年预算参考数" xfId="357"/>
    <cellStyle name="差_530629_2006年县级财政报表附表" xfId="358"/>
    <cellStyle name="差_5334_2006年迪庆县级财政报表附表" xfId="359"/>
    <cellStyle name="差_Book1_1" xfId="360"/>
    <cellStyle name="差_平邑" xfId="361"/>
    <cellStyle name="差_Book1_财力性转移支付2010年预算参考数" xfId="362"/>
    <cellStyle name="好_文体广播事业(按照总人口测算）—20080416_县市旗测算-新科目（含人口规模效应）" xfId="363"/>
    <cellStyle name="差_Book2_财力性转移支付2010年预算参考数" xfId="364"/>
    <cellStyle name="差_M01-2(州市补助收入)" xfId="365"/>
    <cellStyle name="差_文体广播事业(按照总人口测算）—20080416_县市旗测算-新科目（含人口规模效应）_财力性转移支付2010年预算参考数" xfId="366"/>
    <cellStyle name="好_30云南_1_财力性转移支付2010年预算参考数" xfId="367"/>
    <cellStyle name="差_Sheet1" xfId="368"/>
    <cellStyle name="常规 11" xfId="369"/>
    <cellStyle name="差_其他部门(按照总人口测算）—20080416_民生政策最低支出需求" xfId="370"/>
    <cellStyle name="差_财政供养人员" xfId="371"/>
    <cellStyle name="差_其他部门(按照总人口测算）—20080416_民生政策最低支出需求_财力性转移支付2010年预算参考数" xfId="372"/>
    <cellStyle name="差_财政供养人员_财力性转移支付2010年预算参考数" xfId="373"/>
    <cellStyle name="差_测算结果汇总" xfId="374"/>
    <cellStyle name="差_成本差异系数" xfId="375"/>
    <cellStyle name="差_成本差异系数（含人口规模）" xfId="376"/>
    <cellStyle name="差_成本差异系数（含人口规模）_财力性转移支付2010年预算参考数" xfId="377"/>
    <cellStyle name="差_成本差异系数_财力性转移支付2010年预算参考数" xfId="378"/>
    <cellStyle name="差_农林水和城市维护标准支出20080505－县区合计" xfId="379"/>
    <cellStyle name="差_城建部门" xfId="380"/>
    <cellStyle name="差_市辖区测算-新科目（20080626）_民生政策最低支出需求_财力性转移支付2010年预算参考数" xfId="381"/>
    <cellStyle name="差_第五部分(才淼、饶永宏）" xfId="382"/>
    <cellStyle name="差_第一部分：综合全" xfId="383"/>
    <cellStyle name="差_发教育厅工资晋级预发第三步津补贴" xfId="384"/>
    <cellStyle name="差_县市旗测算-新科目（20080626）_不含人员经费系数_财力性转移支付2010年预算参考数" xfId="385"/>
    <cellStyle name="好_0605石屏县" xfId="386"/>
    <cellStyle name="差_卫生(按照总人口测算）—20080416_民生政策最低支出需求" xfId="387"/>
    <cellStyle name="差_发教育厅工资晋级预发第三步津补贴 2" xfId="388"/>
    <cellStyle name="差_分析缺口率" xfId="389"/>
    <cellStyle name="差_分析缺口率_财力性转移支付2010年预算参考数" xfId="390"/>
    <cellStyle name="好_2015年高职中央奖补资金分配因素表（含民办）" xfId="391"/>
    <cellStyle name="差_市辖区测算20080510" xfId="392"/>
    <cellStyle name="差_分县成本差异系数" xfId="393"/>
    <cellStyle name="差_市辖区测算20080510_不含人员经费系数" xfId="394"/>
    <cellStyle name="差_分县成本差异系数_不含人员经费系数" xfId="395"/>
    <cellStyle name="差_市辖区测算20080510_不含人员经费系数_财力性转移支付2010年预算参考数" xfId="396"/>
    <cellStyle name="差_分县成本差异系数_不含人员经费系数_财力性转移支付2010年预算参考数" xfId="397"/>
    <cellStyle name="差_市辖区测算20080510_财力性转移支付2010年预算参考数" xfId="398"/>
    <cellStyle name="差_分县成本差异系数_财力性转移支付2010年预算参考数" xfId="399"/>
    <cellStyle name="差_附表" xfId="400"/>
    <cellStyle name="差_附表_财力性转移支付2010年预算参考数" xfId="401"/>
    <cellStyle name="常规 2 2 16" xfId="402"/>
    <cellStyle name="差_行政(燃修费)" xfId="403"/>
    <cellStyle name="差_行政(燃修费)_不含人员经费系数" xfId="404"/>
    <cellStyle name="常规 2 2 7" xfId="405"/>
    <cellStyle name="差_行政(燃修费)_不含人员经费系数_财力性转移支付2010年预算参考数" xfId="406"/>
    <cellStyle name="差_行政(燃修费)_财力性转移支付2010年预算参考数" xfId="407"/>
    <cellStyle name="差_行政(燃修费)_民生政策最低支出需求_财力性转移支付2010年预算参考数" xfId="408"/>
    <cellStyle name="差_行政(燃修费)_县市旗测算-新科目（含人口规模效应）" xfId="409"/>
    <cellStyle name="差_行政(燃修费)_县市旗测算-新科目（含人口规模效应）_财力性转移支付2010年预算参考数" xfId="410"/>
    <cellStyle name="差_行政（人员）" xfId="411"/>
    <cellStyle name="差_行政（人员）_不含人员经费系数_财力性转移支付2010年预算参考数" xfId="412"/>
    <cellStyle name="差_缺口县区测算(按核定人数)" xfId="413"/>
    <cellStyle name="差_行政（人员）_财力性转移支付2010年预算参考数" xfId="414"/>
    <cellStyle name="差_行政（人员）_民生政策最低支出需求" xfId="415"/>
    <cellStyle name="差_行政（人员）_民生政策最低支出需求_财力性转移支付2010年预算参考数" xfId="416"/>
    <cellStyle name="差_行政（人员）_县市旗测算-新科目（含人口规模效应）_财力性转移支付2010年预算参考数" xfId="417"/>
    <cellStyle name="差_行政公检法测算_财力性转移支付2010年预算参考数" xfId="418"/>
    <cellStyle name="差_行政公检法测算_民生政策最低支出需求_财力性转移支付2010年预算参考数" xfId="419"/>
    <cellStyle name="差_行政公检法测算_县市旗测算-新科目（含人口规模效应）_财力性转移支付2010年预算参考数" xfId="420"/>
    <cellStyle name="差_河南 缺口县区测算(地方填报)" xfId="421"/>
    <cellStyle name="差_河南 缺口县区测算(地方填报)_财力性转移支付2010年预算参考数" xfId="422"/>
    <cellStyle name="常规 2 2 15" xfId="423"/>
    <cellStyle name="好_市辖区测算-新科目（20080626）_民生政策最低支出需求" xfId="424"/>
    <cellStyle name="差_河南 缺口县区测算(地方填报白)_财力性转移支付2010年预算参考数" xfId="425"/>
    <cellStyle name="差_核定人数对比" xfId="426"/>
    <cellStyle name="差_核定人数对比_财力性转移支付2010年预算参考数" xfId="427"/>
    <cellStyle name="差_核定人数下发表_财力性转移支付2010年预算参考数" xfId="428"/>
    <cellStyle name="差_卫生(按照总人口测算）—20080416_不含人员经费系数_财力性转移支付2010年预算参考数" xfId="429"/>
    <cellStyle name="差_卫生(按照总人口测算）—20080416_不含人员经费系数" xfId="430"/>
    <cellStyle name="好_一般预算支出口径剔除表" xfId="431"/>
    <cellStyle name="差_汇总_财力性转移支付2010年预算参考数" xfId="432"/>
    <cellStyle name="差_汇总" xfId="433"/>
    <cellStyle name="差_汇总表" xfId="434"/>
    <cellStyle name="差_云南 缺口县区测算(地方填报)" xfId="435"/>
    <cellStyle name="差_汇总表_财力性转移支付2010年预算参考数" xfId="436"/>
    <cellStyle name="差_县区合并测算20080421" xfId="437"/>
    <cellStyle name="差_汇总表4" xfId="438"/>
    <cellStyle name="差_检验表" xfId="439"/>
    <cellStyle name="差_教育(按照总人口测算）—20080416" xfId="440"/>
    <cellStyle name="差_缺口县区测算(财政部标准)_财力性转移支付2010年预算参考数" xfId="441"/>
    <cellStyle name="差_教育(按照总人口测算）—20080416_不含人员经费系数" xfId="442"/>
    <cellStyle name="差_教育(按照总人口测算）—20080416_财力性转移支付2010年预算参考数" xfId="443"/>
    <cellStyle name="差_教育(按照总人口测算）—20080416_民生政策最低支出需求" xfId="444"/>
    <cellStyle name="好_市辖区测算-新科目（20080626）_不含人员经费系数" xfId="445"/>
    <cellStyle name="差_教育(按照总人口测算）—20080416_民生政策最低支出需求_财力性转移支付2010年预算参考数" xfId="446"/>
    <cellStyle name="差_民生政策最低支出需求_财力性转移支付2010年预算参考数" xfId="447"/>
    <cellStyle name="差_教育(按照总人口测算）—20080416_县市旗测算-新科目（含人口规模效应）" xfId="448"/>
    <cellStyle name="差_民生政策最低支出需求" xfId="449"/>
    <cellStyle name="常规 23" xfId="450"/>
    <cellStyle name="常规 18" xfId="451"/>
    <cellStyle name="差_农林水和城市维护标准支出20080505－县区合计_不含人员经费系数" xfId="452"/>
    <cellStyle name="差_总人口" xfId="453"/>
    <cellStyle name="差_山东省民生支出标准" xfId="454"/>
    <cellStyle name="差_农林水和城市维护标准支出20080505－县区合计_不含人员经费系数_财力性转移支付2010年预算参考数" xfId="455"/>
    <cellStyle name="差_总人口_财力性转移支付2010年预算参考数" xfId="456"/>
    <cellStyle name="差_山东省民生支出标准_财力性转移支付2010年预算参考数" xfId="457"/>
    <cellStyle name="差_农林水和城市维护标准支出20080505－县区合计_民生政策最低支出需求" xfId="458"/>
    <cellStyle name="差_卫生(按照总人口测算）—20080416_县市旗测算-新科目（含人口规模效应）_财力性转移支付2010年预算参考数" xfId="459"/>
    <cellStyle name="差_人员工资和公用经费2" xfId="460"/>
    <cellStyle name="差_人员工资和公用经费2_财力性转移支付2010年预算参考数" xfId="461"/>
    <cellStyle name="差_农林水和城市维护标准支出20080505－县区合计_民生政策最低支出需求_财力性转移支付2010年预算参考数" xfId="462"/>
    <cellStyle name="常规 22" xfId="463"/>
    <cellStyle name="常规 17" xfId="464"/>
    <cellStyle name="差_其他部门(按照总人口测算）—20080416_县市旗测算-新科目（含人口规模效应）" xfId="465"/>
    <cellStyle name="差_县市旗测算-新科目（20080626）_民生政策最低支出需求_财力性转移支付2010年预算参考数" xfId="466"/>
    <cellStyle name="差_市辖区测算-新科目（20080626）_县市旗测算-新科目（含人口规模效应）" xfId="467"/>
    <cellStyle name="差_缺口县区测算" xfId="468"/>
    <cellStyle name="差_危改资金测算_财力性转移支付2010年预算参考数" xfId="469"/>
    <cellStyle name="差_缺口县区测算（11.13）" xfId="470"/>
    <cellStyle name="差_缺口县区测算（11.13）_财力性转移支付2010年预算参考数" xfId="471"/>
    <cellStyle name="差_缺口县区测算(按2007支出增长25%测算)" xfId="472"/>
    <cellStyle name="差_缺口县区测算(按2007支出增长25%测算)_财力性转移支付2010年预算参考数" xfId="473"/>
    <cellStyle name="差_缺口县区测算(按核定人数)_财力性转移支付2010年预算参考数" xfId="474"/>
    <cellStyle name="差_市辖区测算-新科目（20080626）_县市旗测算-新科目（含人口规模效应）_财力性转移支付2010年预算参考数" xfId="475"/>
    <cellStyle name="差_缺口县区测算_财力性转移支付2010年预算参考数" xfId="476"/>
    <cellStyle name="好_其他部门(按照总人口测算）—20080416_财力性转移支付2010年预算参考数" xfId="477"/>
    <cellStyle name="差_人员工资和公用经费" xfId="478"/>
    <cellStyle name="好_20河南_财力性转移支付2010年预算参考数" xfId="479"/>
    <cellStyle name="常规 2 2 13" xfId="480"/>
    <cellStyle name="差_市辖区测算20080510_县市旗测算-新科目（含人口规模效应）" xfId="481"/>
    <cellStyle name="差_人员工资和公用经费_财力性转移支付2010年预算参考数" xfId="482"/>
    <cellStyle name="差_市辖区测算-新科目（20080626）_不含人员经费系数" xfId="483"/>
    <cellStyle name="好_2008年支出调整" xfId="484"/>
    <cellStyle name="差_市辖区测算-新科目（20080626）_不含人员经费系数_财力性转移支付2010年预算参考数" xfId="485"/>
    <cellStyle name="差_市辖区测算-新科目（20080626）_财力性转移支付2010年预算参考数" xfId="486"/>
    <cellStyle name="差_市辖区测算-新科目（20080626）_民生政策最低支出需求" xfId="487"/>
    <cellStyle name="常规 2 2 12" xfId="488"/>
    <cellStyle name="常规 2 2 6 2" xfId="489"/>
    <cellStyle name="差_同德_财力性转移支付2010年预算参考数" xfId="490"/>
    <cellStyle name="差_县市旗测算20080508_不含人员经费系数_财力性转移支付2010年预算参考数" xfId="491"/>
    <cellStyle name="差_危改资金测算" xfId="492"/>
    <cellStyle name="差_卫生(按照总人口测算）—20080416" xfId="493"/>
    <cellStyle name="差_卫生(按照总人口测算）—20080416_财力性转移支付2010年预算参考数" xfId="494"/>
    <cellStyle name="好_0605石屏县_财力性转移支付2010年预算参考数" xfId="495"/>
    <cellStyle name="差_卫生(按照总人口测算）—20080416_民生政策最低支出需求_财力性转移支付2010年预算参考数" xfId="496"/>
    <cellStyle name="差_卫生部门" xfId="497"/>
    <cellStyle name="差_卫生部门_财力性转移支付2010年预算参考数" xfId="498"/>
    <cellStyle name="差_文体广播部门" xfId="499"/>
    <cellStyle name="差_文体广播事业(按照总人口测算）—20080416_不含人员经费系数_财力性转移支付2010年预算参考数" xfId="500"/>
    <cellStyle name="差_文体广播事业(按照总人口测算）—20080416_县市旗测算-新科目（含人口规模效应）" xfId="501"/>
    <cellStyle name="差_县区合并测算20080421_不含人员经费系数_财力性转移支付2010年预算参考数" xfId="502"/>
    <cellStyle name="差_县区合并测算20080421_不含人员经费系数" xfId="503"/>
    <cellStyle name="差_县市旗测算-新科目（20080627）_县市旗测算-新科目（含人口规模效应）" xfId="504"/>
    <cellStyle name="差_县区合并测算20080421_民生政策最低支出需求" xfId="505"/>
    <cellStyle name="差_县市旗测算-新科目（20080627）_县市旗测算-新科目（含人口规模效应）_财力性转移支付2010年预算参考数" xfId="506"/>
    <cellStyle name="差_县市旗测算-新科目（20080626）" xfId="507"/>
    <cellStyle name="差_县区合并测算20080421_民生政策最低支出需求_财力性转移支付2010年预算参考数" xfId="508"/>
    <cellStyle name="差_县区合并测算20080423(按照各省比重）" xfId="509"/>
    <cellStyle name="常规 2 2 15 2" xfId="510"/>
    <cellStyle name="差_县区合并测算20080423(按照各省比重）_不含人员经费系数" xfId="511"/>
    <cellStyle name="差_县区合并测算20080423(按照各省比重）_不含人员经费系数_财力性转移支付2010年预算参考数" xfId="512"/>
    <cellStyle name="差_县区合并测算20080423(按照各省比重）_民生政策最低支出需求" xfId="513"/>
    <cellStyle name="差_县区合并测算20080423(按照各省比重）_民生政策最低支出需求_财力性转移支付2010年预算参考数" xfId="514"/>
    <cellStyle name="差_县区合并测算20080423(按照各省比重）_县市旗测算-新科目（含人口规模效应）" xfId="515"/>
    <cellStyle name="差_县市旗测算20080508_不含人员经费系数" xfId="516"/>
    <cellStyle name="差_县市旗测算20080508_财力性转移支付2010年预算参考数" xfId="517"/>
    <cellStyle name="差_县市旗测算20080508_县市旗测算-新科目（含人口规模效应）" xfId="518"/>
    <cellStyle name="差_县市旗测算-新科目（20080626）_财力性转移支付2010年预算参考数" xfId="519"/>
    <cellStyle name="差_县市旗测算-新科目（20080626）_民生政策最低支出需求" xfId="520"/>
    <cellStyle name="差_县市旗测算-新科目（20080626）_县市旗测算-新科目（含人口规模效应）" xfId="521"/>
    <cellStyle name="差_县市旗测算-新科目（20080627）_不含人员经费系数_财力性转移支付2010年预算参考数" xfId="522"/>
    <cellStyle name="差_县市旗测算-新科目（20080627）_财力性转移支付2010年预算参考数" xfId="523"/>
    <cellStyle name="差_县市旗测算-新科目（20080627）_民生政策最低支出需求" xfId="524"/>
    <cellStyle name="差_县市旗测算-新科目（20080627）_民生政策最低支出需求_财力性转移支付2010年预算参考数" xfId="525"/>
    <cellStyle name="差_湘财教指277" xfId="526"/>
    <cellStyle name="差_一般预算支出口径剔除表" xfId="527"/>
    <cellStyle name="差_云南 缺口县区测算(地方填报)_财力性转移支付2010年预算参考数" xfId="528"/>
    <cellStyle name="差_重点民生支出需求测算表社保（农村低保）081112" xfId="529"/>
    <cellStyle name="差_自行调整差异系数顺序" xfId="530"/>
    <cellStyle name="差_自行调整差异系数顺序_财力性转移支付2010年预算参考数" xfId="531"/>
    <cellStyle name="常规 11 2" xfId="532"/>
    <cellStyle name="常规 11_01综合类2010" xfId="533"/>
    <cellStyle name="常规 24" xfId="534"/>
    <cellStyle name="常规 19" xfId="535"/>
    <cellStyle name="常规 2 2 10 2" xfId="536"/>
    <cellStyle name="好_重点民生支出需求测算表社保（农村低保）081112" xfId="537"/>
    <cellStyle name="好_县市旗测算-新科目（20080627）_不含人员经费系数_财力性转移支付2010年预算参考数" xfId="538"/>
    <cellStyle name="常规 2 2 11 2" xfId="539"/>
    <cellStyle name="常规 2 2 12 2" xfId="540"/>
    <cellStyle name="常规 2 2 13 2" xfId="541"/>
    <cellStyle name="好_其他部门(按照总人口测算）—20080416_民生政策最低支出需求_财力性转移支付2010年预算参考数" xfId="542"/>
    <cellStyle name="常规 2 2 14" xfId="543"/>
    <cellStyle name="常规 2 2 16 2" xfId="544"/>
    <cellStyle name="常规 2 2 2" xfId="545"/>
    <cellStyle name="常规 2 2 3" xfId="546"/>
    <cellStyle name="常规 2 2 5" xfId="547"/>
    <cellStyle name="好_县区合并测算20080421_县市旗测算-新科目（含人口规模效应）" xfId="548"/>
    <cellStyle name="常规 2 2 7 2" xfId="549"/>
    <cellStyle name="常规 2 2 8" xfId="550"/>
    <cellStyle name="常规 2 2 9" xfId="551"/>
    <cellStyle name="常规 2 3" xfId="552"/>
    <cellStyle name="常规 2 6" xfId="553"/>
    <cellStyle name="常规 2 7" xfId="554"/>
    <cellStyle name="常规 2 8" xfId="555"/>
    <cellStyle name="常规 2 9" xfId="556"/>
    <cellStyle name="常规 23 2" xfId="557"/>
    <cellStyle name="烹拳 [0]_ +Foil &amp; -FOIL &amp; PAPER" xfId="558"/>
    <cellStyle name="好_测算结果汇总" xfId="559"/>
    <cellStyle name="常规 23_2013年地方财政人均指标" xfId="560"/>
    <cellStyle name="常规 30" xfId="561"/>
    <cellStyle name="常规 25" xfId="562"/>
    <cellStyle name="常规 31" xfId="563"/>
    <cellStyle name="常规 26" xfId="564"/>
    <cellStyle name="常规 32" xfId="565"/>
    <cellStyle name="常规 27" xfId="566"/>
    <cellStyle name="常规 33" xfId="567"/>
    <cellStyle name="常规 28" xfId="568"/>
    <cellStyle name="常规 34" xfId="569"/>
    <cellStyle name="常规 29" xfId="570"/>
    <cellStyle name="常规 29 2" xfId="571"/>
    <cellStyle name="常规 3" xfId="572"/>
    <cellStyle name="常规 3 2" xfId="573"/>
    <cellStyle name="好_县区合并测算20080421_不含人员经费系数" xfId="574"/>
    <cellStyle name="常规 3 3" xfId="575"/>
    <cellStyle name="常规 3 4" xfId="576"/>
    <cellStyle name="常规 3 5" xfId="577"/>
    <cellStyle name="常规 3_2016年常年委托工作经费及一次性项目经费清理表" xfId="578"/>
    <cellStyle name="常规 30 2" xfId="579"/>
    <cellStyle name="常规 35" xfId="580"/>
    <cellStyle name="常规 36" xfId="581"/>
    <cellStyle name="好_总人口_财力性转移支付2010年预算参考数" xfId="582"/>
    <cellStyle name="常规 4" xfId="583"/>
    <cellStyle name="常规 4 2" xfId="584"/>
    <cellStyle name="常规 4 3" xfId="585"/>
    <cellStyle name="常规 4_01综合类2010" xfId="586"/>
    <cellStyle name="常规 6" xfId="587"/>
    <cellStyle name="常规 7" xfId="588"/>
    <cellStyle name="常规 7 2" xfId="589"/>
    <cellStyle name="常规 7_01综合类2010" xfId="590"/>
    <cellStyle name="常规 8" xfId="591"/>
    <cellStyle name="常规 9" xfId="592"/>
    <cellStyle name="超级链接" xfId="593"/>
    <cellStyle name="分级显示行_1_13区汇总" xfId="594"/>
    <cellStyle name="分级显示列_1_Book1" xfId="595"/>
    <cellStyle name="归盒啦_95" xfId="596"/>
    <cellStyle name="好_03昭通" xfId="597"/>
    <cellStyle name="好_0502通海县" xfId="598"/>
    <cellStyle name="好_05潍坊" xfId="599"/>
    <cellStyle name="好_07临沂" xfId="600"/>
    <cellStyle name="好_09黑龙江" xfId="601"/>
    <cellStyle name="好_09黑龙江_财力性转移支付2010年预算参考数" xfId="602"/>
    <cellStyle name="好_1" xfId="603"/>
    <cellStyle name="好_1_财力性转移支付2010年预算参考数" xfId="604"/>
    <cellStyle name="好_1110洱源县" xfId="605"/>
    <cellStyle name="好_1110洱源县_财力性转移支付2010年预算参考数" xfId="606"/>
    <cellStyle name="好_11大理" xfId="607"/>
    <cellStyle name="好_11大理_财力性转移支付2010年预算参考数" xfId="608"/>
    <cellStyle name="好_12滨州" xfId="609"/>
    <cellStyle name="好_12滨州_财力性转移支付2010年预算参考数" xfId="610"/>
    <cellStyle name="好_14安徽_财力性转移支付2010年预算参考数" xfId="611"/>
    <cellStyle name="好_2" xfId="612"/>
    <cellStyle name="好_2_财力性转移支付2010年预算参考数" xfId="613"/>
    <cellStyle name="好_2006年22湖南" xfId="614"/>
    <cellStyle name="好_2006年22湖南_财力性转移支付2010年预算参考数" xfId="615"/>
    <cellStyle name="好_2006年27重庆" xfId="616"/>
    <cellStyle name="好_2006年27重庆_财力性转移支付2010年预算参考数" xfId="617"/>
    <cellStyle name="好_2006年28四川" xfId="618"/>
    <cellStyle name="好_2006年28四川_财力性转移支付2010年预算参考数" xfId="619"/>
    <cellStyle name="好_2006年30云南" xfId="620"/>
    <cellStyle name="好_2006年33甘肃" xfId="621"/>
    <cellStyle name="好_2006年34青海" xfId="622"/>
    <cellStyle name="好_2006年34青海_财力性转移支付2010年预算参考数" xfId="623"/>
    <cellStyle name="好_2006年全省财力计算表（中央、决算）" xfId="624"/>
    <cellStyle name="好_2006年水利统计指标统计表" xfId="625"/>
    <cellStyle name="好_2006年水利统计指标统计表_财力性转移支付2010年预算参考数" xfId="626"/>
    <cellStyle name="好_2007年收支情况及2008年收支预计表(汇总表)" xfId="627"/>
    <cellStyle name="好_2007年收支情况及2008年收支预计表(汇总表)_财力性转移支付2010年预算参考数" xfId="628"/>
    <cellStyle name="好_2007年一般预算支出剔除" xfId="629"/>
    <cellStyle name="好_2007一般预算支出口径剔除表" xfId="630"/>
    <cellStyle name="好_2007一般预算支出口径剔除表_财力性转移支付2010年预算参考数" xfId="631"/>
    <cellStyle name="好_2008计算资料（8月5）" xfId="632"/>
    <cellStyle name="好_2008年全省汇总收支计算表" xfId="633"/>
    <cellStyle name="寘嬫愗傝 [0.00]_Region Orders (2)" xfId="634"/>
    <cellStyle name="好_2008年全省汇总收支计算表_财力性转移支付2010年预算参考数" xfId="635"/>
    <cellStyle name="好_2008年一般预算支出预计" xfId="636"/>
    <cellStyle name="콤마 [0]_BOILER-CO1" xfId="637"/>
    <cellStyle name="好_市辖区测算-新科目（20080626）_县市旗测算-新科目（含人口规模效应）_财力性转移支付2010年预算参考数" xfId="638"/>
    <cellStyle name="好_2008年预计支出与2007年对比" xfId="639"/>
    <cellStyle name="好_2008年支出核定" xfId="640"/>
    <cellStyle name="好_2008年支出调整_财力性转移支付2010年预算参考数" xfId="641"/>
    <cellStyle name="好_2014年高职生均测算" xfId="642"/>
    <cellStyle name="好_2014市县可用财力（提供处室）" xfId="643"/>
    <cellStyle name="好_20河南" xfId="644"/>
    <cellStyle name="好_22湖南" xfId="645"/>
    <cellStyle name="好_22湖南_财力性转移支付2010年预算参考数" xfId="646"/>
    <cellStyle name="好_27重庆" xfId="647"/>
    <cellStyle name="好_27重庆_财力性转移支付2010年预算参考数" xfId="648"/>
    <cellStyle name="好_28四川" xfId="649"/>
    <cellStyle name="好_28四川_财力性转移支付2010年预算参考数" xfId="650"/>
    <cellStyle name="好_30云南" xfId="651"/>
    <cellStyle name="好_30云南_1" xfId="652"/>
    <cellStyle name="好_33甘肃" xfId="653"/>
    <cellStyle name="好_34青海" xfId="654"/>
    <cellStyle name="好_34青海_1" xfId="655"/>
    <cellStyle name="好_34青海_1_财力性转移支付2010年预算参考数" xfId="656"/>
    <cellStyle name="好_34青海_财力性转移支付2010年预算参考数" xfId="657"/>
    <cellStyle name="好_530629_2006年县级财政报表附表" xfId="658"/>
    <cellStyle name="好_5334_2006年迪庆县级财政报表附表" xfId="659"/>
    <cellStyle name="好_Book1" xfId="660"/>
    <cellStyle name="好_Book1_1" xfId="661"/>
    <cellStyle name="好_Book1_财力性转移支付2010年预算参考数" xfId="662"/>
    <cellStyle name="好_Book2" xfId="663"/>
    <cellStyle name="好_Book2_财力性转移支付2010年预算参考数" xfId="664"/>
    <cellStyle name="好_gdp" xfId="665"/>
    <cellStyle name="好_M01-2(州市补助收入)" xfId="666"/>
    <cellStyle name="好_Sheet1" xfId="667"/>
    <cellStyle name="好_Sheet1_1" xfId="668"/>
    <cellStyle name="好_安徽 缺口县区测算(地方填报)1" xfId="669"/>
    <cellStyle name="好_安徽 缺口县区测算(地方填报)1_财力性转移支付2010年预算参考数" xfId="670"/>
    <cellStyle name="好_不含人员经费系数" xfId="671"/>
    <cellStyle name="好_财政供养人员" xfId="672"/>
    <cellStyle name="好_财政供养人员_财力性转移支付2010年预算参考数" xfId="673"/>
    <cellStyle name="好_测算结果" xfId="674"/>
    <cellStyle name="好_测算结果_财力性转移支付2010年预算参考数" xfId="675"/>
    <cellStyle name="好_缺口县区测算(财政部标准)" xfId="676"/>
    <cellStyle name="好_测算结果汇总_财力性转移支付2010年预算参考数" xfId="677"/>
    <cellStyle name="好_成本差异系数" xfId="678"/>
    <cellStyle name="好_成本差异系数（含人口规模）" xfId="679"/>
    <cellStyle name="好_成本差异系数（含人口规模）_财力性转移支付2010年预算参考数" xfId="680"/>
    <cellStyle name="好_县区合并测算20080423(按照各省比重）_不含人员经费系数" xfId="681"/>
    <cellStyle name="好_成本差异系数_财力性转移支付2010年预算参考数" xfId="682"/>
    <cellStyle name="好_城建部门" xfId="683"/>
    <cellStyle name="好_第五部分(才淼、饶永宏）" xfId="684"/>
    <cellStyle name="好_第一部分：综合全" xfId="685"/>
    <cellStyle name="好_对口支援新疆资金规模测算表20100106" xfId="686"/>
    <cellStyle name="好_对口支援新疆资金规模测算表20100113" xfId="687"/>
    <cellStyle name="好_发教育厅工资晋级预发第三步津补贴" xfId="688"/>
    <cellStyle name="好_发教育厅工资晋级预发第三步津补贴 2" xfId="689"/>
    <cellStyle name="好_发教育厅工资晋级预发第三步津补贴 3" xfId="690"/>
    <cellStyle name="好_分析缺口率" xfId="691"/>
    <cellStyle name="好_分析缺口率_财力性转移支付2010年预算参考数" xfId="692"/>
    <cellStyle name="好_分县成本差异系数" xfId="693"/>
    <cellStyle name="好_分县成本差异系数_不含人员经费系数" xfId="694"/>
    <cellStyle name="好_分县成本差异系数_不含人员经费系数_财力性转移支付2010年预算参考数" xfId="695"/>
    <cellStyle name="好_分县成本差异系数_财力性转移支付2010年预算参考数" xfId="696"/>
    <cellStyle name="好_分县成本差异系数_民生政策最低支出需求" xfId="697"/>
    <cellStyle name="好_分县成本差异系数_民生政策最低支出需求_财力性转移支付2010年预算参考数" xfId="698"/>
    <cellStyle name="好_附表" xfId="699"/>
    <cellStyle name="好_附表_财力性转移支付2010年预算参考数" xfId="700"/>
    <cellStyle name="好_行政(燃修费)_不含人员经费系数" xfId="701"/>
    <cellStyle name="好_行政(燃修费)_不含人员经费系数_财力性转移支付2010年预算参考数" xfId="702"/>
    <cellStyle name="好_行政(燃修费)_财力性转移支付2010年预算参考数" xfId="703"/>
    <cellStyle name="好_行政(燃修费)_民生政策最低支出需求" xfId="704"/>
    <cellStyle name="好_行政(燃修费)_民生政策最低支出需求_财力性转移支付2010年预算参考数" xfId="705"/>
    <cellStyle name="好_行政(燃修费)_县市旗测算-新科目（含人口规模效应）" xfId="706"/>
    <cellStyle name="好_行政(燃修费)_县市旗测算-新科目（含人口规模效应）_财力性转移支付2010年预算参考数" xfId="707"/>
    <cellStyle name="好_人员工资和公用经费3_财力性转移支付2010年预算参考数" xfId="708"/>
    <cellStyle name="好_行政（人员）" xfId="709"/>
    <cellStyle name="好_行政（人员）_不含人员经费系数" xfId="710"/>
    <cellStyle name="好_行政（人员）_不含人员经费系数_财力性转移支付2010年预算参考数" xfId="711"/>
    <cellStyle name="好_行政（人员）_财力性转移支付2010年预算参考数" xfId="712"/>
    <cellStyle name="好_行政（人员）_民生政策最低支出需求" xfId="713"/>
    <cellStyle name="好_行政（人员）_民生政策最低支出需求_财力性转移支付2010年预算参考数" xfId="714"/>
    <cellStyle name="好_行政（人员）_县市旗测算-新科目（含人口规模效应）" xfId="715"/>
    <cellStyle name="好_行政（人员）_县市旗测算-新科目（含人口规模效应）_财力性转移支付2010年预算参考数" xfId="716"/>
    <cellStyle name="好_行政公检法测算" xfId="717"/>
    <cellStyle name="好_行政公检法测算_不含人员经费系数" xfId="718"/>
    <cellStyle name="好_行政公检法测算_不含人员经费系数_财力性转移支付2010年预算参考数" xfId="719"/>
    <cellStyle name="好_行政公检法测算_财力性转移支付2010年预算参考数" xfId="720"/>
    <cellStyle name="好_行政公检法测算_民生政策最低支出需求" xfId="721"/>
    <cellStyle name="好_行政公检法测算_民生政策最低支出需求_财力性转移支付2010年预算参考数" xfId="722"/>
    <cellStyle name="好_行政公检法测算_县市旗测算-新科目（含人口规模效应）" xfId="723"/>
    <cellStyle name="好_行政公检法测算_县市旗测算-新科目（含人口规模效应）_财力性转移支付2010年预算参考数" xfId="724"/>
    <cellStyle name="好_河南 缺口县区测算(地方填报)" xfId="725"/>
    <cellStyle name="好_河南 缺口县区测算(地方填报)_财力性转移支付2010年预算参考数" xfId="726"/>
    <cellStyle name="好_河南 缺口县区测算(地方填报白)_财力性转移支付2010年预算参考数" xfId="727"/>
    <cellStyle name="好_核定人数对比" xfId="728"/>
    <cellStyle name="好_核定人数对比_财力性转移支付2010年预算参考数" xfId="729"/>
    <cellStyle name="好_核定人数下发表" xfId="730"/>
    <cellStyle name="好_核定人数下发表_财力性转移支付2010年预算参考数" xfId="731"/>
    <cellStyle name="好_汇总" xfId="732"/>
    <cellStyle name="好_汇总_财力性转移支付2010年预算参考数" xfId="733"/>
    <cellStyle name="好_汇总表" xfId="734"/>
    <cellStyle name="好_汇总表_财力性转移支付2010年预算参考数" xfId="735"/>
    <cellStyle name="好_汇总表4" xfId="736"/>
    <cellStyle name="好_汇总表4_财力性转移支付2010年预算参考数" xfId="737"/>
    <cellStyle name="好_汇总-县级财政报表附表" xfId="738"/>
    <cellStyle name="好_检验表（调整后）" xfId="739"/>
    <cellStyle name="好_教育(按照总人口测算）—20080416" xfId="740"/>
    <cellStyle name="好_教育(按照总人口测算）—20080416_不含人员经费系数" xfId="741"/>
    <cellStyle name="好_教育(按照总人口测算）—20080416_不含人员经费系数_财力性转移支付2010年预算参考数" xfId="742"/>
    <cellStyle name="好_教育(按照总人口测算）—20080416_财力性转移支付2010年预算参考数" xfId="743"/>
    <cellStyle name="好_教育(按照总人口测算）—20080416_民生政策最低支出需求" xfId="744"/>
    <cellStyle name="好_教育(按照总人口测算）—20080416_民生政策最低支出需求_财力性转移支付2010年预算参考数" xfId="745"/>
    <cellStyle name="好_教育(按照总人口测算）—20080416_县市旗测算-新科目（含人口规模效应）" xfId="746"/>
    <cellStyle name="好_教育(按照总人口测算）—20080416_县市旗测算-新科目（含人口规模效应）_财力性转移支付2010年预算参考数" xfId="747"/>
    <cellStyle name="好_丽江汇总" xfId="748"/>
    <cellStyle name="好_民生政策最低支出需求" xfId="749"/>
    <cellStyle name="好_民生政策最低支出需求_财力性转移支付2010年预算参考数" xfId="750"/>
    <cellStyle name="好_农林水和城市维护标准支出20080505－县区合计_不含人员经费系数_财力性转移支付2010年预算参考数" xfId="751"/>
    <cellStyle name="好_农林水和城市维护标准支出20080505－县区合计_财力性转移支付2010年预算参考数" xfId="752"/>
    <cellStyle name="好_农林水和城市维护标准支出20080505－县区合计_民生政策最低支出需求" xfId="753"/>
    <cellStyle name="好_农林水和城市维护标准支出20080505－县区合计_县市旗测算-新科目（含人口规模效应）" xfId="754"/>
    <cellStyle name="好_农林水和城市维护标准支出20080505－县区合计_县市旗测算-新科目（含人口规模效应）_财力性转移支付2010年预算参考数" xfId="755"/>
    <cellStyle name="好_平邑" xfId="756"/>
    <cellStyle name="好_平邑_财力性转移支付2010年预算参考数" xfId="757"/>
    <cellStyle name="好_其他部门(按照总人口测算）—20080416" xfId="758"/>
    <cellStyle name="借出原因" xfId="759"/>
    <cellStyle name="好_其他部门(按照总人口测算）—20080416_不含人员经费系数" xfId="760"/>
    <cellStyle name="好_其他部门(按照总人口测算）—20080416_不含人员经费系数_财力性转移支付2010年预算参考数" xfId="761"/>
    <cellStyle name="好_其他部门(按照总人口测算）—20080416_民生政策最低支出需求" xfId="762"/>
    <cellStyle name="好_其他部门(按照总人口测算）—20080416_县市旗测算-新科目（含人口规模效应）" xfId="763"/>
    <cellStyle name="好_其他部门(按照总人口测算）—20080416_县市旗测算-新科目（含人口规模效应）_财力性转移支付2010年预算参考数" xfId="764"/>
    <cellStyle name="好_青海 缺口县区测算(地方填报)" xfId="765"/>
    <cellStyle name="好_青海 缺口县区测算(地方填报)_财力性转移支付2010年预算参考数" xfId="766"/>
    <cellStyle name="好_缺口县区测算" xfId="767"/>
    <cellStyle name="好_缺口县区测算（11.13）" xfId="768"/>
    <cellStyle name="好_缺口县区测算（11.13）_财力性转移支付2010年预算参考数" xfId="769"/>
    <cellStyle name="好_缺口县区测算(按2007支出增长25%测算)_财力性转移支付2010年预算参考数" xfId="770"/>
    <cellStyle name="好_缺口县区测算(按核定人数)" xfId="771"/>
    <cellStyle name="好_缺口县区测算(按核定人数)_财力性转移支付2010年预算参考数" xfId="772"/>
    <cellStyle name="好_缺口县区测算(财政部标准)_财力性转移支付2010年预算参考数" xfId="773"/>
    <cellStyle name="后继超级链接" xfId="774"/>
    <cellStyle name="好_缺口县区测算_财力性转移支付2010年预算参考数" xfId="775"/>
    <cellStyle name="好_人员工资和公用经费" xfId="776"/>
    <cellStyle name="好_人员工资和公用经费_财力性转移支付2010年预算参考数" xfId="777"/>
    <cellStyle name="好_人员工资和公用经费2" xfId="778"/>
    <cellStyle name="好_人员工资和公用经费2_财力性转移支付2010年预算参考数" xfId="779"/>
    <cellStyle name="好_人员工资和公用经费3" xfId="780"/>
    <cellStyle name="好_山东省民生支出标准_财力性转移支付2010年预算参考数" xfId="781"/>
    <cellStyle name="好_市辖区测算20080510" xfId="782"/>
    <cellStyle name="好_市辖区测算20080510_不含人员经费系数" xfId="783"/>
    <cellStyle name="好_市辖区测算20080510_不含人员经费系数_财力性转移支付2010年预算参考数" xfId="784"/>
    <cellStyle name="好_市辖区测算20080510_财力性转移支付2010年预算参考数" xfId="785"/>
    <cellStyle name="好_市辖区测算20080510_民生政策最低支出需求" xfId="786"/>
    <cellStyle name="好_市辖区测算20080510_民生政策最低支出需求_财力性转移支付2010年预算参考数" xfId="787"/>
    <cellStyle name="好_市辖区测算20080510_县市旗测算-新科目（含人口规模效应）" xfId="788"/>
    <cellStyle name="好_市辖区测算20080510_县市旗测算-新科目（含人口规模效应）_财力性转移支付2010年预算参考数" xfId="789"/>
    <cellStyle name="好_市辖区测算-新科目（20080626）" xfId="790"/>
    <cellStyle name="好_市辖区测算-新科目（20080626）_不含人员经费系数_财力性转移支付2010年预算参考数" xfId="791"/>
    <cellStyle name="好_市辖区测算-新科目（20080626）_财力性转移支付2010年预算参考数" xfId="792"/>
    <cellStyle name="好_市辖区测算-新科目（20080626）_民生政策最低支出需求_财力性转移支付2010年预算参考数" xfId="793"/>
    <cellStyle name="好_市辖区测算-新科目（20080626）_县市旗测算-新科目（含人口规模效应）" xfId="794"/>
    <cellStyle name="好_同德" xfId="795"/>
    <cellStyle name="好_同德_财力性转移支付2010年预算参考数" xfId="796"/>
    <cellStyle name="好_危改资金测算" xfId="797"/>
    <cellStyle name="好_危改资金测算_财力性转移支付2010年预算参考数" xfId="798"/>
    <cellStyle name="好_卫生(按照总人口测算）—20080416" xfId="799"/>
    <cellStyle name="好_卫生(按照总人口测算）—20080416_不含人员经费系数" xfId="800"/>
    <cellStyle name="好_卫生(按照总人口测算）—20080416_不含人员经费系数_财力性转移支付2010年预算参考数" xfId="801"/>
    <cellStyle name="好_卫生(按照总人口测算）—20080416_财力性转移支付2010年预算参考数" xfId="802"/>
    <cellStyle name="好_卫生(按照总人口测算）—20080416_民生政策最低支出需求" xfId="803"/>
    <cellStyle name="好_卫生(按照总人口测算）—20080416_民生政策最低支出需求_财力性转移支付2010年预算参考数" xfId="804"/>
    <cellStyle name="好_卫生(按照总人口测算）—20080416_县市旗测算-新科目（含人口规模效应）" xfId="805"/>
    <cellStyle name="好_卫生(按照总人口测算）—20080416_县市旗测算-新科目（含人口规模效应）_财力性转移支付2010年预算参考数" xfId="806"/>
    <cellStyle name="好_卫生部门" xfId="807"/>
    <cellStyle name="好_卫生部门_财力性转移支付2010年预算参考数" xfId="808"/>
    <cellStyle name="好_文体广播部门" xfId="809"/>
    <cellStyle name="好_文体广播事业(按照总人口测算）—20080416" xfId="810"/>
    <cellStyle name="好_文体广播事业(按照总人口测算）—20080416_不含人员经费系数" xfId="811"/>
    <cellStyle name="好_文体广播事业(按照总人口测算）—20080416_财力性转移支付2010年预算参考数" xfId="812"/>
    <cellStyle name="好_文体广播事业(按照总人口测算）—20080416_民生政策最低支出需求" xfId="813"/>
    <cellStyle name="好_文体广播事业(按照总人口测算）—20080416_民生政策最低支出需求_财力性转移支付2010年预算参考数" xfId="814"/>
    <cellStyle name="好_文体广播事业(按照总人口测算）—20080416_县市旗测算-新科目（含人口规模效应）_财力性转移支付2010年预算参考数" xfId="815"/>
    <cellStyle name="好_县区合并测算20080421" xfId="816"/>
    <cellStyle name="好_县区合并测算20080421_不含人员经费系数_财力性转移支付2010年预算参考数" xfId="817"/>
    <cellStyle name="好_县区合并测算20080421_财力性转移支付2010年预算参考数" xfId="818"/>
    <cellStyle name="好_县区合并测算20080421_民生政策最低支出需求" xfId="819"/>
    <cellStyle name="好_县区合并测算20080421_民生政策最低支出需求_财力性转移支付2010年预算参考数" xfId="820"/>
    <cellStyle name="好_县区合并测算20080421_县市旗测算-新科目（含人口规模效应）_财力性转移支付2010年预算参考数" xfId="821"/>
    <cellStyle name="好_县区合并测算20080423(按照各省比重）" xfId="822"/>
    <cellStyle name="好_县区合并测算20080423(按照各省比重）_不含人员经费系数_财力性转移支付2010年预算参考数" xfId="823"/>
    <cellStyle name="好_县区合并测算20080423(按照各省比重）_财力性转移支付2010年预算参考数" xfId="824"/>
    <cellStyle name="好_县区合并测算20080423(按照各省比重）_民生政策最低支出需求" xfId="825"/>
    <cellStyle name="好_县区合并测算20080423(按照各省比重）_民生政策最低支出需求_财力性转移支付2010年预算参考数" xfId="826"/>
    <cellStyle name="好_县区合并测算20080423(按照各省比重）_县市旗测算-新科目（含人口规模效应）" xfId="827"/>
    <cellStyle name="好_县区合并测算20080423(按照各省比重）_县市旗测算-新科目（含人口规模效应）_财力性转移支付2010年预算参考数" xfId="828"/>
    <cellStyle name="好_县市旗测算20080508" xfId="829"/>
    <cellStyle name="好_县市旗测算20080508_财力性转移支付2010年预算参考数" xfId="830"/>
    <cellStyle name="好_县市旗测算20080508_民生政策最低支出需求" xfId="831"/>
    <cellStyle name="好_县市旗测算20080508_民生政策最低支出需求_财力性转移支付2010年预算参考数" xfId="832"/>
    <cellStyle name="好_县市旗测算20080508_县市旗测算-新科目（含人口规模效应）" xfId="833"/>
    <cellStyle name="好_县市旗测算20080508_县市旗测算-新科目（含人口规模效应）_财力性转移支付2010年预算参考数" xfId="834"/>
    <cellStyle name="好_县市旗测算-新科目（20080626）" xfId="835"/>
    <cellStyle name="好_县市旗测算-新科目（20080626）_不含人员经费系数" xfId="836"/>
    <cellStyle name="好_县市旗测算-新科目（20080626）_不含人员经费系数_财力性转移支付2010年预算参考数" xfId="837"/>
    <cellStyle name="好_县市旗测算-新科目（20080626）_财力性转移支付2010年预算参考数" xfId="838"/>
    <cellStyle name="好_县市旗测算-新科目（20080626）_民生政策最低支出需求" xfId="839"/>
    <cellStyle name="好_县市旗测算-新科目（20080626）_民生政策最低支出需求_财力性转移支付2010年预算参考数" xfId="840"/>
    <cellStyle name="好_县市旗测算-新科目（20080626）_县市旗测算-新科目（含人口规模效应）" xfId="841"/>
    <cellStyle name="好_县市旗测算-新科目（20080626）_县市旗测算-新科目（含人口规模效应）_财力性转移支付2010年预算参考数" xfId="842"/>
    <cellStyle name="好_县市旗测算-新科目（20080627）" xfId="843"/>
    <cellStyle name="好_县市旗测算-新科目（20080627）_不含人员经费系数" xfId="844"/>
    <cellStyle name="好_县市旗测算-新科目（20080627）_财力性转移支付2010年预算参考数" xfId="845"/>
    <cellStyle name="好_县市旗测算-新科目（20080627）_民生政策最低支出需求" xfId="846"/>
    <cellStyle name="好_县市旗测算-新科目（20080627）_民生政策最低支出需求_财力性转移支付2010年预算参考数" xfId="847"/>
    <cellStyle name="好_县市旗测算-新科目（20080627）_县市旗测算-新科目（含人口规模效应）" xfId="848"/>
    <cellStyle name="好_县市旗测算-新科目（20080627）_县市旗测算-新科目（含人口规模效应）_财力性转移支付2010年预算参考数" xfId="849"/>
    <cellStyle name="好_湘财教指277" xfId="850"/>
    <cellStyle name="好_一般预算支出口径剔除表_财力性转移支付2010年预算参考数" xfId="851"/>
    <cellStyle name="好_云南 缺口县区测算(地方填报)" xfId="852"/>
    <cellStyle name="好_云南 缺口县区测算(地方填报)_财力性转移支付2010年预算参考数" xfId="853"/>
    <cellStyle name="好_云南省2008年转移支付测算——州市本级考核部分及政策性测算" xfId="854"/>
    <cellStyle name="好_云南省2008年转移支付测算——州市本级考核部分及政策性测算_财力性转移支付2010年预算参考数" xfId="855"/>
    <cellStyle name="好_自行调整差异系数顺序" xfId="856"/>
    <cellStyle name="好_自行调整差异系数顺序_财力性转移支付2010年预算参考数" xfId="857"/>
    <cellStyle name="好_总人口" xfId="858"/>
    <cellStyle name="后继超链接" xfId="859"/>
    <cellStyle name="货币 2" xfId="860"/>
    <cellStyle name="霓付 [0]_ +Foil &amp; -FOIL &amp; PAPER" xfId="861"/>
    <cellStyle name="霓付_ +Foil &amp; -FOIL &amp; PAPER" xfId="862"/>
    <cellStyle name="烹拳_ +Foil &amp; -FOIL &amp; PAPER" xfId="863"/>
    <cellStyle name="普通_ 白土" xfId="864"/>
    <cellStyle name="千分位[0]_ 白土" xfId="865"/>
    <cellStyle name="千分位_ 白土" xfId="866"/>
    <cellStyle name="千位[0]_ 方正PC" xfId="867"/>
    <cellStyle name="千位_ 方正PC" xfId="868"/>
    <cellStyle name="千位分隔[0] 2" xfId="869"/>
    <cellStyle name="千位分隔[0] 3" xfId="870"/>
    <cellStyle name="千位分隔[0] 5" xfId="871"/>
    <cellStyle name="千位分季_新建 Microsoft Excel 工作表" xfId="872"/>
    <cellStyle name="钎霖_4岿角利" xfId="873"/>
    <cellStyle name="强调 1" xfId="874"/>
    <cellStyle name="强调 2" xfId="875"/>
    <cellStyle name="强调 3" xfId="876"/>
    <cellStyle name="日期" xfId="877"/>
    <cellStyle name="商品名称" xfId="878"/>
    <cellStyle name="数量" xfId="879"/>
    <cellStyle name="数字" xfId="880"/>
    <cellStyle name="数字 2" xfId="881"/>
    <cellStyle name="数字 3" xfId="882"/>
    <cellStyle name="未定义" xfId="883"/>
    <cellStyle name="小数" xfId="884"/>
    <cellStyle name="小数 2" xfId="885"/>
    <cellStyle name="小数 3" xfId="886"/>
    <cellStyle name="样式 1" xfId="887"/>
    <cellStyle name="昗弨_Pacific Region P&amp;L" xfId="888"/>
    <cellStyle name="寘嬫愗傝_Region Orders (2)" xfId="889"/>
    <cellStyle name="콤마_BOILER-CO1" xfId="890"/>
    <cellStyle name="통화 [0]_BOILER-CO1" xfId="891"/>
    <cellStyle name="표준_0N-HANDLING " xfId="8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OWER%20ASSUMPTION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34183;\&#24037;&#20316;\2007&#24180;\&#35760;&#24080;\2007&#24180;&#35760;&#24080;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IBM\&#26700;&#38754;\&#29579;&#20908;\WINDOWS.000\Desktop\&#25105;&#30340;&#20844;&#25991;&#21253;\&#36213;&#21746;&#36132;&#25991;&#20214;&#22841;\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5105;&#30340;&#25991;&#26723;&#36164;&#26009;\My%20Documents\2010&#24180;-%20%20%20%20&#24180;&#36130;&#21153;&#24314;&#35774;&#24037;&#20316;&#65288;&#24635;&#32434;&#65289;\2015&#24180;&#36130;&#24314;&#22788;&#24037;&#20316;\2015&#24180;&#39044;&#31639;&#32534;&#21046;\Program%20Files\Tencent\QQ\Users\215671478\FileRecv\&#25945;&#32946;&#36130;&#21153;&#31649;&#29702;\&#36130;&#21153;&#31649;&#29702;\&#37096;&#38376;&#39044;&#31639;\2014&#24180;&#37096;&#38376;&#39044;&#31639;\&#19994;&#21153;&#19987;&#39033;&#39044;&#31639;\11&#26376;24&#26085;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Documents%20and%20Settings\User\&#26700;&#38754;\&#35838;&#39064;\&#26032;&#24314;&#25991;&#20214;&#22841;\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5;&#34892;&#33410;&#32422;&#34920;&#26684;\2014&#24180;&#21385;&#34892;&#33410;&#32422;&#20998;&#22788;&#23460;&#32479;&#3574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BY\YS3\97&#20915;&#31639;&#21306;&#21439;&#26368;&#21518;&#27719;&#2463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C4" sqref="C4:C17"/>
    </sheetView>
  </sheetViews>
  <sheetFormatPr defaultColWidth="9" defaultRowHeight="12.75" outlineLevelCol="2"/>
  <cols>
    <col min="1" max="1" width="24.5714285714286" customWidth="1"/>
    <col min="2" max="2" width="29.4285714285714" customWidth="1"/>
    <col min="3" max="3" width="21.1428571428571" customWidth="1"/>
  </cols>
  <sheetData>
    <row r="1" ht="20.25" spans="1:3">
      <c r="A1" s="76" t="s">
        <v>0</v>
      </c>
      <c r="B1" s="76"/>
      <c r="C1" s="74"/>
    </row>
    <row r="2" ht="77.25" customHeight="1" spans="1:3">
      <c r="A2" s="138" t="s">
        <v>1</v>
      </c>
      <c r="B2" s="138"/>
      <c r="C2" s="138"/>
    </row>
    <row r="3" ht="31.5" customHeight="1" spans="1:3">
      <c r="A3" s="139" t="s">
        <v>2</v>
      </c>
      <c r="B3" s="140"/>
      <c r="C3" s="114" t="s">
        <v>3</v>
      </c>
    </row>
    <row r="4" ht="31.5" customHeight="1" spans="1:3">
      <c r="A4" s="139" t="s">
        <v>4</v>
      </c>
      <c r="B4" s="140"/>
      <c r="C4" s="141">
        <f t="shared" ref="C4" si="0">SUM(C5:C17)</f>
        <v>17591</v>
      </c>
    </row>
    <row r="5" ht="31.5" customHeight="1" spans="1:3">
      <c r="A5" s="92" t="s">
        <v>5</v>
      </c>
      <c r="B5" s="92" t="s">
        <v>6</v>
      </c>
      <c r="C5" s="102">
        <f>VLOOKUP(A5,提前下达2018高职生均!A$43:J$55,10,FALSE)</f>
        <v>2228</v>
      </c>
    </row>
    <row r="6" ht="31.5" customHeight="1" spans="1:3">
      <c r="A6" s="92" t="s">
        <v>7</v>
      </c>
      <c r="B6" s="92" t="s">
        <v>8</v>
      </c>
      <c r="C6" s="102">
        <f>VLOOKUP(A6,提前下达2018高职生均!A$43:J$55,10,FALSE)</f>
        <v>1605</v>
      </c>
    </row>
    <row r="7" ht="31.5" customHeight="1" spans="1:3">
      <c r="A7" s="92" t="s">
        <v>9</v>
      </c>
      <c r="B7" s="92" t="s">
        <v>10</v>
      </c>
      <c r="C7" s="102">
        <f>VLOOKUP(A7,提前下达2018高职生均!A$43:J$55,10,FALSE)</f>
        <v>902</v>
      </c>
    </row>
    <row r="8" ht="31.5" customHeight="1" spans="1:3">
      <c r="A8" s="92" t="s">
        <v>11</v>
      </c>
      <c r="B8" s="92" t="s">
        <v>12</v>
      </c>
      <c r="C8" s="102">
        <f>VLOOKUP(A8,提前下达2018高职生均!A$43:J$55,10,FALSE)</f>
        <v>1794</v>
      </c>
    </row>
    <row r="9" ht="31.5" customHeight="1" spans="1:3">
      <c r="A9" s="92" t="s">
        <v>13</v>
      </c>
      <c r="B9" s="92" t="s">
        <v>14</v>
      </c>
      <c r="C9" s="102">
        <f>VLOOKUP(A9,提前下达2018高职生均!A$43:J$55,10,FALSE)</f>
        <v>585</v>
      </c>
    </row>
    <row r="10" ht="31.5" customHeight="1" spans="1:3">
      <c r="A10" s="92" t="s">
        <v>15</v>
      </c>
      <c r="B10" s="92" t="s">
        <v>16</v>
      </c>
      <c r="C10" s="102">
        <f>VLOOKUP(A10,提前下达2018高职生均!A$43:J$55,10,FALSE)</f>
        <v>1926</v>
      </c>
    </row>
    <row r="11" ht="31.5" customHeight="1" spans="1:3">
      <c r="A11" s="92" t="s">
        <v>17</v>
      </c>
      <c r="B11" s="92" t="s">
        <v>18</v>
      </c>
      <c r="C11" s="102">
        <f>VLOOKUP(A11,提前下达2018高职生均!A$43:J$55,10,FALSE)</f>
        <v>1497</v>
      </c>
    </row>
    <row r="12" ht="31.5" customHeight="1" spans="1:3">
      <c r="A12" s="92" t="s">
        <v>19</v>
      </c>
      <c r="B12" s="92" t="s">
        <v>20</v>
      </c>
      <c r="C12" s="102">
        <f>VLOOKUP(A12,提前下达2018高职生均!A$43:J$55,10,FALSE)</f>
        <v>1395</v>
      </c>
    </row>
    <row r="13" ht="31.5" customHeight="1" spans="1:3">
      <c r="A13" s="92" t="s">
        <v>21</v>
      </c>
      <c r="B13" s="92" t="s">
        <v>22</v>
      </c>
      <c r="C13" s="102">
        <f>VLOOKUP(A13,提前下达2018高职生均!A$43:J$55,10,FALSE)</f>
        <v>1638</v>
      </c>
    </row>
    <row r="14" ht="31.5" customHeight="1" spans="1:3">
      <c r="A14" s="92" t="s">
        <v>23</v>
      </c>
      <c r="B14" s="92" t="s">
        <v>24</v>
      </c>
      <c r="C14" s="102">
        <f>VLOOKUP(A14,提前下达2018高职生均!A$43:J$55,10,FALSE)</f>
        <v>964</v>
      </c>
    </row>
    <row r="15" ht="31.5" customHeight="1" spans="1:3">
      <c r="A15" s="92" t="s">
        <v>25</v>
      </c>
      <c r="B15" s="92" t="s">
        <v>26</v>
      </c>
      <c r="C15" s="102">
        <f>VLOOKUP(A15,提前下达2018高职生均!A$43:J$55,10,FALSE)</f>
        <v>1197</v>
      </c>
    </row>
    <row r="16" ht="31.5" customHeight="1" spans="1:3">
      <c r="A16" s="92" t="s">
        <v>27</v>
      </c>
      <c r="B16" s="92" t="s">
        <v>28</v>
      </c>
      <c r="C16" s="102">
        <f>VLOOKUP(A16,提前下达2018高职生均!A$43:J$55,10,FALSE)</f>
        <v>843</v>
      </c>
    </row>
    <row r="17" ht="31.5" customHeight="1" spans="1:3">
      <c r="A17" s="92" t="s">
        <v>29</v>
      </c>
      <c r="B17" s="92" t="s">
        <v>30</v>
      </c>
      <c r="C17" s="102">
        <f>VLOOKUP(A17,提前下达2018高职生均!A$43:J$55,10,FALSE)</f>
        <v>1017</v>
      </c>
    </row>
  </sheetData>
  <mergeCells count="4">
    <mergeCell ref="A1:B1"/>
    <mergeCell ref="A2:C2"/>
    <mergeCell ref="A3:B3"/>
    <mergeCell ref="A4:B4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S12" sqref="S12"/>
    </sheetView>
  </sheetViews>
  <sheetFormatPr defaultColWidth="8.85714285714286" defaultRowHeight="13.5"/>
  <cols>
    <col min="1" max="1" width="15.1428571428571" style="72" customWidth="1"/>
    <col min="2" max="2" width="29.4285714285714" style="74" customWidth="1"/>
    <col min="3" max="3" width="9" style="74" customWidth="1" outlineLevel="1"/>
    <col min="4" max="4" width="11" style="74" customWidth="1" outlineLevel="1"/>
    <col min="5" max="5" width="10.8571428571429" style="74" customWidth="1" outlineLevel="1"/>
    <col min="6" max="6" width="11.1428571428571" style="74" customWidth="1" outlineLevel="1"/>
    <col min="7" max="7" width="8.14285714285714" style="74" customWidth="1" outlineLevel="1"/>
    <col min="8" max="8" width="8.71428571428571" style="74" customWidth="1" outlineLevel="1"/>
    <col min="9" max="9" width="10.7142857142857" style="74" customWidth="1" outlineLevel="1"/>
    <col min="10" max="10" width="8.71428571428571" style="74" customWidth="1"/>
    <col min="11" max="11" width="9.28571428571429" style="74" customWidth="1"/>
    <col min="12" max="12" width="9" style="74" customWidth="1"/>
    <col min="13" max="13" width="9" style="74" customWidth="1" outlineLevel="1"/>
    <col min="14" max="16384" width="8.85714285714286" style="73"/>
  </cols>
  <sheetData>
    <row r="1" ht="18.75" customHeight="1" spans="1:2">
      <c r="A1" s="76" t="s">
        <v>0</v>
      </c>
      <c r="B1" s="76"/>
    </row>
    <row r="2" ht="28.5" customHeight="1" spans="1:13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ht="61.5" customHeight="1" spans="1:13">
      <c r="A3" s="81" t="s">
        <v>32</v>
      </c>
      <c r="B3" s="81" t="s">
        <v>33</v>
      </c>
      <c r="C3" s="82" t="s">
        <v>34</v>
      </c>
      <c r="D3" s="97" t="s">
        <v>35</v>
      </c>
      <c r="E3" s="108" t="s">
        <v>36</v>
      </c>
      <c r="F3" s="109"/>
      <c r="G3" s="109"/>
      <c r="H3" s="109"/>
      <c r="I3" s="114" t="s">
        <v>37</v>
      </c>
      <c r="J3" s="114" t="s">
        <v>38</v>
      </c>
      <c r="K3" s="114"/>
      <c r="L3" s="114"/>
      <c r="M3" s="113" t="s">
        <v>39</v>
      </c>
    </row>
    <row r="4" s="74" customFormat="1" ht="71.25" customHeight="1" spans="1:13">
      <c r="A4" s="81"/>
      <c r="B4" s="81"/>
      <c r="C4" s="82"/>
      <c r="D4" s="111"/>
      <c r="E4" s="113" t="s">
        <v>40</v>
      </c>
      <c r="F4" s="97" t="s">
        <v>41</v>
      </c>
      <c r="G4" s="82" t="s">
        <v>42</v>
      </c>
      <c r="H4" s="109" t="s">
        <v>43</v>
      </c>
      <c r="I4" s="114"/>
      <c r="J4" s="133" t="s">
        <v>40</v>
      </c>
      <c r="K4" s="133" t="s">
        <v>44</v>
      </c>
      <c r="L4" s="133" t="s">
        <v>45</v>
      </c>
      <c r="M4" s="99"/>
    </row>
    <row r="5" ht="21.75" customHeight="1" spans="1:13">
      <c r="A5" s="82" t="s">
        <v>46</v>
      </c>
      <c r="B5" s="82"/>
      <c r="C5" s="84">
        <f t="shared" ref="C5:M5" si="0">C6+C42</f>
        <v>427168</v>
      </c>
      <c r="D5" s="84">
        <f t="shared" si="0"/>
        <v>255622</v>
      </c>
      <c r="E5" s="84">
        <f t="shared" si="0"/>
        <v>67130</v>
      </c>
      <c r="F5" s="84">
        <f t="shared" si="0"/>
        <v>29035</v>
      </c>
      <c r="G5" s="84">
        <f t="shared" si="0"/>
        <v>13489</v>
      </c>
      <c r="H5" s="84">
        <f t="shared" si="0"/>
        <v>24606</v>
      </c>
      <c r="I5" s="84">
        <f t="shared" si="0"/>
        <v>15488</v>
      </c>
      <c r="J5" s="84">
        <f t="shared" si="0"/>
        <v>54048</v>
      </c>
      <c r="K5" s="84">
        <f t="shared" si="0"/>
        <v>48560</v>
      </c>
      <c r="L5" s="84">
        <f t="shared" si="0"/>
        <v>5488</v>
      </c>
      <c r="M5" s="134">
        <f t="shared" si="0"/>
        <v>25013</v>
      </c>
    </row>
    <row r="6" ht="24" customHeight="1" outlineLevel="1" spans="1:13">
      <c r="A6" s="83"/>
      <c r="B6" s="81" t="s">
        <v>47</v>
      </c>
      <c r="C6" s="84">
        <f>SUM(C7,C20:C22,C25:C33,C36:C41)</f>
        <v>246317</v>
      </c>
      <c r="D6" s="84">
        <f t="shared" ref="D6:M6" si="1">SUM(D7,D20:D22,D25:D33,D36:D41)</f>
        <v>227202</v>
      </c>
      <c r="E6" s="84">
        <f t="shared" si="1"/>
        <v>38710</v>
      </c>
      <c r="F6" s="84">
        <f t="shared" si="1"/>
        <v>19371</v>
      </c>
      <c r="G6" s="84">
        <f t="shared" si="1"/>
        <v>5690</v>
      </c>
      <c r="H6" s="84">
        <f t="shared" si="1"/>
        <v>13649</v>
      </c>
      <c r="I6" s="84">
        <f t="shared" si="1"/>
        <v>15488</v>
      </c>
      <c r="J6" s="84">
        <f t="shared" si="1"/>
        <v>36457</v>
      </c>
      <c r="K6" s="84">
        <f t="shared" si="1"/>
        <v>30969</v>
      </c>
      <c r="L6" s="84">
        <f t="shared" si="1"/>
        <v>5488</v>
      </c>
      <c r="M6" s="84">
        <f t="shared" si="1"/>
        <v>17086</v>
      </c>
    </row>
    <row r="7" ht="24" customHeight="1" outlineLevel="1" spans="1:15">
      <c r="A7" s="85" t="s">
        <v>48</v>
      </c>
      <c r="B7" s="81" t="s">
        <v>40</v>
      </c>
      <c r="C7" s="84">
        <f>SUM(C8:C19)</f>
        <v>113835</v>
      </c>
      <c r="D7" s="84">
        <f t="shared" ref="D7:M7" si="2">SUM(D8:D19)</f>
        <v>107122</v>
      </c>
      <c r="E7" s="84">
        <f t="shared" si="2"/>
        <v>19287</v>
      </c>
      <c r="F7" s="84">
        <f t="shared" si="2"/>
        <v>11693</v>
      </c>
      <c r="G7" s="84">
        <f t="shared" si="2"/>
        <v>2923</v>
      </c>
      <c r="H7" s="84">
        <f t="shared" si="2"/>
        <v>4671</v>
      </c>
      <c r="I7" s="84">
        <f t="shared" si="2"/>
        <v>6955</v>
      </c>
      <c r="J7" s="84">
        <f t="shared" si="2"/>
        <v>17892</v>
      </c>
      <c r="K7" s="84">
        <f t="shared" si="2"/>
        <v>15428</v>
      </c>
      <c r="L7" s="84">
        <f t="shared" si="2"/>
        <v>2464</v>
      </c>
      <c r="M7" s="84">
        <f t="shared" si="2"/>
        <v>6199</v>
      </c>
      <c r="O7" s="118">
        <f>K6-K7</f>
        <v>15541</v>
      </c>
    </row>
    <row r="8" ht="20.1" customHeight="1" outlineLevel="1" spans="1:15">
      <c r="A8" s="89"/>
      <c r="B8" s="126" t="s">
        <v>49</v>
      </c>
      <c r="C8" s="87">
        <v>18114</v>
      </c>
      <c r="D8" s="116">
        <v>16774</v>
      </c>
      <c r="E8" s="88">
        <f>SUM(F8:H8)</f>
        <v>2853</v>
      </c>
      <c r="F8" s="88">
        <v>1810</v>
      </c>
      <c r="G8" s="117">
        <v>510</v>
      </c>
      <c r="H8" s="117">
        <v>533</v>
      </c>
      <c r="I8" s="117">
        <v>1466</v>
      </c>
      <c r="J8" s="117">
        <f>SUM(K8:L8)</f>
        <v>2801</v>
      </c>
      <c r="K8" s="117">
        <f t="shared" ref="K8:K20" si="3">ROUND(E8*$F$59,0)</f>
        <v>2282</v>
      </c>
      <c r="L8" s="117">
        <f t="shared" ref="L8:L21" si="4">ROUND(I8*$F$61,0)</f>
        <v>519</v>
      </c>
      <c r="M8" s="135">
        <f>J8-F8</f>
        <v>991</v>
      </c>
      <c r="O8" s="118">
        <f>L6-L7</f>
        <v>3024</v>
      </c>
    </row>
    <row r="9" ht="20.1" customHeight="1" outlineLevel="1" spans="1:13">
      <c r="A9" s="89"/>
      <c r="B9" s="126" t="s">
        <v>50</v>
      </c>
      <c r="C9" s="87">
        <v>14004</v>
      </c>
      <c r="D9" s="116">
        <v>12896</v>
      </c>
      <c r="E9" s="88">
        <f t="shared" ref="E9:E41" si="5">SUM(F9:H9)</f>
        <v>2443</v>
      </c>
      <c r="F9" s="88">
        <v>1380</v>
      </c>
      <c r="G9" s="117">
        <v>373</v>
      </c>
      <c r="H9" s="117">
        <v>690</v>
      </c>
      <c r="I9" s="117">
        <v>947</v>
      </c>
      <c r="J9" s="117">
        <f t="shared" ref="J9:J55" si="6">SUM(K9:L9)</f>
        <v>2290</v>
      </c>
      <c r="K9" s="117">
        <f t="shared" si="3"/>
        <v>1954</v>
      </c>
      <c r="L9" s="117">
        <f t="shared" si="4"/>
        <v>336</v>
      </c>
      <c r="M9" s="135">
        <f t="shared" ref="M9:M55" si="7">J9-F9</f>
        <v>910</v>
      </c>
    </row>
    <row r="10" ht="20.1" customHeight="1" outlineLevel="1" spans="1:13">
      <c r="A10" s="89"/>
      <c r="B10" s="126" t="s">
        <v>51</v>
      </c>
      <c r="C10" s="87">
        <v>9870</v>
      </c>
      <c r="D10" s="116">
        <v>9061</v>
      </c>
      <c r="E10" s="88">
        <f t="shared" si="5"/>
        <v>1287</v>
      </c>
      <c r="F10" s="88">
        <v>1000</v>
      </c>
      <c r="G10" s="117">
        <v>248</v>
      </c>
      <c r="H10" s="117">
        <v>39</v>
      </c>
      <c r="I10" s="117">
        <v>601</v>
      </c>
      <c r="J10" s="117">
        <f t="shared" si="6"/>
        <v>1243</v>
      </c>
      <c r="K10" s="117">
        <f t="shared" si="3"/>
        <v>1030</v>
      </c>
      <c r="L10" s="117">
        <f t="shared" si="4"/>
        <v>213</v>
      </c>
      <c r="M10" s="135">
        <f t="shared" si="7"/>
        <v>243</v>
      </c>
    </row>
    <row r="11" ht="20.1" customHeight="1" outlineLevel="1" spans="1:13">
      <c r="A11" s="89"/>
      <c r="B11" s="126" t="s">
        <v>52</v>
      </c>
      <c r="C11" s="87">
        <v>9758</v>
      </c>
      <c r="D11" s="116">
        <v>9101</v>
      </c>
      <c r="E11" s="88">
        <f t="shared" si="5"/>
        <v>1779</v>
      </c>
      <c r="F11" s="88">
        <v>970</v>
      </c>
      <c r="G11" s="117">
        <v>270</v>
      </c>
      <c r="H11" s="117">
        <v>539</v>
      </c>
      <c r="I11" s="117">
        <v>677</v>
      </c>
      <c r="J11" s="117">
        <f t="shared" si="6"/>
        <v>1663</v>
      </c>
      <c r="K11" s="117">
        <f t="shared" si="3"/>
        <v>1423</v>
      </c>
      <c r="L11" s="117">
        <f t="shared" si="4"/>
        <v>240</v>
      </c>
      <c r="M11" s="135">
        <f t="shared" si="7"/>
        <v>693</v>
      </c>
    </row>
    <row r="12" ht="20.1" customHeight="1" outlineLevel="1" spans="1:13">
      <c r="A12" s="89"/>
      <c r="B12" s="126" t="s">
        <v>53</v>
      </c>
      <c r="C12" s="87">
        <v>11279</v>
      </c>
      <c r="D12" s="116">
        <v>10849</v>
      </c>
      <c r="E12" s="88">
        <f t="shared" si="5"/>
        <v>1843</v>
      </c>
      <c r="F12" s="88">
        <v>1220</v>
      </c>
      <c r="G12" s="117">
        <v>287</v>
      </c>
      <c r="H12" s="117">
        <v>336</v>
      </c>
      <c r="I12" s="117">
        <v>637</v>
      </c>
      <c r="J12" s="117">
        <f t="shared" si="6"/>
        <v>1700</v>
      </c>
      <c r="K12" s="117">
        <f t="shared" si="3"/>
        <v>1474</v>
      </c>
      <c r="L12" s="117">
        <f t="shared" si="4"/>
        <v>226</v>
      </c>
      <c r="M12" s="135">
        <f t="shared" si="7"/>
        <v>480</v>
      </c>
    </row>
    <row r="13" ht="20.1" customHeight="1" outlineLevel="1" spans="1:13">
      <c r="A13" s="89"/>
      <c r="B13" s="126" t="s">
        <v>54</v>
      </c>
      <c r="C13" s="87">
        <v>11294</v>
      </c>
      <c r="D13" s="116">
        <v>11390</v>
      </c>
      <c r="E13" s="88">
        <f t="shared" si="5"/>
        <v>1779</v>
      </c>
      <c r="F13" s="88">
        <v>1292.1</v>
      </c>
      <c r="G13" s="117">
        <v>294</v>
      </c>
      <c r="H13" s="117">
        <v>192.9</v>
      </c>
      <c r="I13" s="117">
        <v>553</v>
      </c>
      <c r="J13" s="117">
        <f t="shared" si="6"/>
        <v>1619</v>
      </c>
      <c r="K13" s="117">
        <f t="shared" si="3"/>
        <v>1423</v>
      </c>
      <c r="L13" s="117">
        <f t="shared" si="4"/>
        <v>196</v>
      </c>
      <c r="M13" s="135">
        <f t="shared" si="7"/>
        <v>326.9</v>
      </c>
    </row>
    <row r="14" ht="20.1" customHeight="1" outlineLevel="1" spans="1:13">
      <c r="A14" s="89"/>
      <c r="B14" s="126" t="s">
        <v>55</v>
      </c>
      <c r="C14" s="87">
        <v>5442</v>
      </c>
      <c r="D14" s="116">
        <v>4914</v>
      </c>
      <c r="E14" s="88">
        <f t="shared" si="5"/>
        <v>730</v>
      </c>
      <c r="F14" s="88">
        <v>560</v>
      </c>
      <c r="G14" s="117">
        <v>122</v>
      </c>
      <c r="H14" s="117">
        <v>48</v>
      </c>
      <c r="I14" s="117">
        <v>300</v>
      </c>
      <c r="J14" s="117">
        <f t="shared" si="6"/>
        <v>690</v>
      </c>
      <c r="K14" s="117">
        <f t="shared" si="3"/>
        <v>584</v>
      </c>
      <c r="L14" s="117">
        <f t="shared" si="4"/>
        <v>106</v>
      </c>
      <c r="M14" s="135">
        <f t="shared" si="7"/>
        <v>130</v>
      </c>
    </row>
    <row r="15" ht="20.1" customHeight="1" outlineLevel="1" spans="1:13">
      <c r="A15" s="89"/>
      <c r="B15" s="126" t="s">
        <v>56</v>
      </c>
      <c r="C15" s="87">
        <v>9511</v>
      </c>
      <c r="D15" s="116">
        <v>9035</v>
      </c>
      <c r="E15" s="88">
        <f t="shared" si="5"/>
        <v>1982</v>
      </c>
      <c r="F15" s="88">
        <v>960</v>
      </c>
      <c r="G15" s="117">
        <v>209</v>
      </c>
      <c r="H15" s="117">
        <v>813</v>
      </c>
      <c r="I15" s="117">
        <v>403</v>
      </c>
      <c r="J15" s="117">
        <f t="shared" si="6"/>
        <v>1729</v>
      </c>
      <c r="K15" s="117">
        <f t="shared" si="3"/>
        <v>1586</v>
      </c>
      <c r="L15" s="117">
        <f t="shared" si="4"/>
        <v>143</v>
      </c>
      <c r="M15" s="135">
        <f t="shared" si="7"/>
        <v>769</v>
      </c>
    </row>
    <row r="16" ht="20.1" customHeight="1" outlineLevel="1" spans="1:13">
      <c r="A16" s="89"/>
      <c r="B16" s="126" t="s">
        <v>57</v>
      </c>
      <c r="C16" s="87">
        <v>3195</v>
      </c>
      <c r="D16" s="116">
        <v>3140</v>
      </c>
      <c r="E16" s="88">
        <f t="shared" si="5"/>
        <v>719</v>
      </c>
      <c r="F16" s="88">
        <v>340.9</v>
      </c>
      <c r="G16" s="117">
        <v>81</v>
      </c>
      <c r="H16" s="117">
        <v>297.1</v>
      </c>
      <c r="I16" s="117">
        <v>131</v>
      </c>
      <c r="J16" s="117">
        <f t="shared" si="6"/>
        <v>621</v>
      </c>
      <c r="K16" s="117">
        <f t="shared" si="3"/>
        <v>575</v>
      </c>
      <c r="L16" s="117">
        <f t="shared" si="4"/>
        <v>46</v>
      </c>
      <c r="M16" s="135">
        <f t="shared" si="7"/>
        <v>280.1</v>
      </c>
    </row>
    <row r="17" ht="20.1" customHeight="1" outlineLevel="1" spans="1:13">
      <c r="A17" s="89"/>
      <c r="B17" s="127" t="s">
        <v>58</v>
      </c>
      <c r="C17" s="87">
        <v>3979</v>
      </c>
      <c r="D17" s="116">
        <v>3559</v>
      </c>
      <c r="E17" s="88">
        <f t="shared" si="5"/>
        <v>613</v>
      </c>
      <c r="F17" s="88">
        <v>400</v>
      </c>
      <c r="G17" s="117">
        <v>92</v>
      </c>
      <c r="H17" s="117">
        <v>121</v>
      </c>
      <c r="I17" s="117">
        <v>173</v>
      </c>
      <c r="J17" s="117">
        <f t="shared" si="6"/>
        <v>551</v>
      </c>
      <c r="K17" s="117">
        <f t="shared" si="3"/>
        <v>490</v>
      </c>
      <c r="L17" s="117">
        <f t="shared" si="4"/>
        <v>61</v>
      </c>
      <c r="M17" s="135">
        <f t="shared" si="7"/>
        <v>151</v>
      </c>
    </row>
    <row r="18" ht="20.1" customHeight="1" outlineLevel="1" spans="1:13">
      <c r="A18" s="89"/>
      <c r="B18" s="126" t="s">
        <v>59</v>
      </c>
      <c r="C18" s="87">
        <v>10877</v>
      </c>
      <c r="D18" s="116">
        <v>9893</v>
      </c>
      <c r="E18" s="88">
        <f t="shared" si="5"/>
        <v>2185</v>
      </c>
      <c r="F18" s="88">
        <v>1040</v>
      </c>
      <c r="G18" s="117">
        <v>252</v>
      </c>
      <c r="H18" s="117">
        <v>893</v>
      </c>
      <c r="I18" s="117">
        <v>582</v>
      </c>
      <c r="J18" s="117">
        <f t="shared" si="6"/>
        <v>1954</v>
      </c>
      <c r="K18" s="117">
        <f t="shared" si="3"/>
        <v>1748</v>
      </c>
      <c r="L18" s="117">
        <f t="shared" si="4"/>
        <v>206</v>
      </c>
      <c r="M18" s="135">
        <f t="shared" si="7"/>
        <v>914</v>
      </c>
    </row>
    <row r="19" ht="20.1" customHeight="1" outlineLevel="1" spans="1:13">
      <c r="A19" s="91"/>
      <c r="B19" s="126" t="s">
        <v>60</v>
      </c>
      <c r="C19" s="87">
        <v>6512</v>
      </c>
      <c r="D19" s="116">
        <v>6510</v>
      </c>
      <c r="E19" s="88">
        <f t="shared" si="5"/>
        <v>1074</v>
      </c>
      <c r="F19" s="88">
        <v>720</v>
      </c>
      <c r="G19" s="117">
        <v>185</v>
      </c>
      <c r="H19" s="117">
        <v>169</v>
      </c>
      <c r="I19" s="117">
        <v>485</v>
      </c>
      <c r="J19" s="117">
        <f t="shared" si="6"/>
        <v>1031</v>
      </c>
      <c r="K19" s="117">
        <f t="shared" si="3"/>
        <v>859</v>
      </c>
      <c r="L19" s="117">
        <f t="shared" si="4"/>
        <v>172</v>
      </c>
      <c r="M19" s="135">
        <f t="shared" si="7"/>
        <v>311</v>
      </c>
    </row>
    <row r="20" ht="20.1" customHeight="1" outlineLevel="1" spans="1:13">
      <c r="A20" s="92" t="s">
        <v>61</v>
      </c>
      <c r="B20" s="126" t="s">
        <v>62</v>
      </c>
      <c r="C20" s="87">
        <v>3561</v>
      </c>
      <c r="D20" s="116">
        <v>4064</v>
      </c>
      <c r="E20" s="88">
        <f t="shared" si="5"/>
        <v>422</v>
      </c>
      <c r="F20" s="88">
        <v>246</v>
      </c>
      <c r="G20" s="117">
        <v>61</v>
      </c>
      <c r="H20" s="117">
        <v>115</v>
      </c>
      <c r="I20" s="117">
        <v>139</v>
      </c>
      <c r="J20" s="117">
        <f t="shared" si="6"/>
        <v>387</v>
      </c>
      <c r="K20" s="117">
        <f t="shared" si="3"/>
        <v>338</v>
      </c>
      <c r="L20" s="117">
        <f t="shared" si="4"/>
        <v>49</v>
      </c>
      <c r="M20" s="135">
        <f t="shared" si="7"/>
        <v>141</v>
      </c>
    </row>
    <row r="21" s="71" customFormat="1" ht="20.1" customHeight="1" outlineLevel="1" spans="1:13">
      <c r="A21" s="21" t="s">
        <v>63</v>
      </c>
      <c r="B21" s="128" t="s">
        <v>64</v>
      </c>
      <c r="C21" s="87">
        <v>2771</v>
      </c>
      <c r="D21" s="116">
        <v>4531</v>
      </c>
      <c r="E21" s="88">
        <f t="shared" si="5"/>
        <v>481</v>
      </c>
      <c r="F21" s="88">
        <v>236</v>
      </c>
      <c r="G21" s="117">
        <v>59</v>
      </c>
      <c r="H21" s="117">
        <v>186</v>
      </c>
      <c r="I21" s="117">
        <v>115</v>
      </c>
      <c r="J21" s="117">
        <f t="shared" si="6"/>
        <v>428</v>
      </c>
      <c r="K21" s="117">
        <f>ROUND(E21*$F$59,0)+2</f>
        <v>387</v>
      </c>
      <c r="L21" s="117">
        <f t="shared" si="4"/>
        <v>41</v>
      </c>
      <c r="M21" s="135">
        <f t="shared" si="7"/>
        <v>192</v>
      </c>
    </row>
    <row r="22" s="125" customFormat="1" ht="20.1" customHeight="1" outlineLevel="1" spans="1:13">
      <c r="A22" s="85" t="s">
        <v>65</v>
      </c>
      <c r="B22" s="81" t="s">
        <v>40</v>
      </c>
      <c r="C22" s="129">
        <f>SUM(C23:C24)</f>
        <v>11071</v>
      </c>
      <c r="D22" s="129">
        <f t="shared" ref="D22:M22" si="8">SUM(D23:D24)</f>
        <v>10340</v>
      </c>
      <c r="E22" s="129">
        <f t="shared" si="8"/>
        <v>1733</v>
      </c>
      <c r="F22" s="129">
        <f t="shared" si="8"/>
        <v>432</v>
      </c>
      <c r="G22" s="129">
        <f t="shared" si="8"/>
        <v>108</v>
      </c>
      <c r="H22" s="129">
        <f t="shared" si="8"/>
        <v>1193</v>
      </c>
      <c r="I22" s="129">
        <f t="shared" si="8"/>
        <v>852</v>
      </c>
      <c r="J22" s="129">
        <f t="shared" si="8"/>
        <v>1689</v>
      </c>
      <c r="K22" s="129">
        <f t="shared" si="8"/>
        <v>1387</v>
      </c>
      <c r="L22" s="129">
        <f t="shared" si="8"/>
        <v>302</v>
      </c>
      <c r="M22" s="129">
        <f t="shared" si="8"/>
        <v>1257</v>
      </c>
    </row>
    <row r="23" ht="20.1" customHeight="1" outlineLevel="1" spans="1:13">
      <c r="A23" s="89"/>
      <c r="B23" s="126" t="s">
        <v>66</v>
      </c>
      <c r="C23" s="87">
        <v>6472</v>
      </c>
      <c r="D23" s="116">
        <v>6394</v>
      </c>
      <c r="E23" s="88">
        <f t="shared" si="5"/>
        <v>1031</v>
      </c>
      <c r="F23" s="88">
        <v>153</v>
      </c>
      <c r="G23" s="117">
        <v>38</v>
      </c>
      <c r="H23" s="117">
        <v>840</v>
      </c>
      <c r="I23" s="117">
        <v>301</v>
      </c>
      <c r="J23" s="117">
        <f t="shared" si="6"/>
        <v>932</v>
      </c>
      <c r="K23" s="117">
        <f t="shared" ref="K23:K32" si="9">ROUND(E23*$F$59,0)</f>
        <v>825</v>
      </c>
      <c r="L23" s="117">
        <f t="shared" ref="L23:L32" si="10">ROUND(I23*$F$61,0)</f>
        <v>107</v>
      </c>
      <c r="M23" s="135">
        <f t="shared" si="7"/>
        <v>779</v>
      </c>
    </row>
    <row r="24" ht="20.1" customHeight="1" outlineLevel="1" spans="1:13">
      <c r="A24" s="91"/>
      <c r="B24" s="126" t="s">
        <v>67</v>
      </c>
      <c r="C24" s="87">
        <v>4599</v>
      </c>
      <c r="D24" s="116">
        <v>3946</v>
      </c>
      <c r="E24" s="88">
        <f t="shared" si="5"/>
        <v>702</v>
      </c>
      <c r="F24" s="88">
        <v>279</v>
      </c>
      <c r="G24" s="117">
        <v>70</v>
      </c>
      <c r="H24" s="117">
        <v>353</v>
      </c>
      <c r="I24" s="117">
        <v>551</v>
      </c>
      <c r="J24" s="117">
        <f t="shared" si="6"/>
        <v>757</v>
      </c>
      <c r="K24" s="117">
        <f t="shared" si="9"/>
        <v>562</v>
      </c>
      <c r="L24" s="117">
        <f t="shared" si="10"/>
        <v>195</v>
      </c>
      <c r="M24" s="135">
        <f t="shared" si="7"/>
        <v>478</v>
      </c>
    </row>
    <row r="25" ht="20.1" customHeight="1" outlineLevel="1" spans="1:13">
      <c r="A25" s="92" t="s">
        <v>68</v>
      </c>
      <c r="B25" s="126" t="s">
        <v>69</v>
      </c>
      <c r="C25" s="87">
        <v>10014</v>
      </c>
      <c r="D25" s="116">
        <v>9001</v>
      </c>
      <c r="E25" s="88">
        <f t="shared" si="5"/>
        <v>416</v>
      </c>
      <c r="F25" s="88">
        <v>333</v>
      </c>
      <c r="G25" s="117">
        <v>83</v>
      </c>
      <c r="H25" s="117">
        <v>0</v>
      </c>
      <c r="I25" s="117">
        <v>656</v>
      </c>
      <c r="J25" s="117">
        <f t="shared" si="6"/>
        <v>565</v>
      </c>
      <c r="K25" s="117">
        <f t="shared" si="9"/>
        <v>333</v>
      </c>
      <c r="L25" s="117">
        <f t="shared" si="10"/>
        <v>232</v>
      </c>
      <c r="M25" s="135">
        <f t="shared" si="7"/>
        <v>232</v>
      </c>
    </row>
    <row r="26" ht="20.1" customHeight="1" outlineLevel="1" spans="1:13">
      <c r="A26" s="92" t="s">
        <v>70</v>
      </c>
      <c r="B26" s="126" t="s">
        <v>71</v>
      </c>
      <c r="C26" s="87">
        <v>4800</v>
      </c>
      <c r="D26" s="116">
        <v>4011</v>
      </c>
      <c r="E26" s="88">
        <f t="shared" si="5"/>
        <v>780</v>
      </c>
      <c r="F26" s="88">
        <v>38</v>
      </c>
      <c r="G26" s="117">
        <v>9</v>
      </c>
      <c r="H26" s="117">
        <v>733</v>
      </c>
      <c r="I26" s="117">
        <v>74</v>
      </c>
      <c r="J26" s="117">
        <f t="shared" si="6"/>
        <v>650</v>
      </c>
      <c r="K26" s="117">
        <f t="shared" si="9"/>
        <v>624</v>
      </c>
      <c r="L26" s="117">
        <f t="shared" si="10"/>
        <v>26</v>
      </c>
      <c r="M26" s="135">
        <f t="shared" si="7"/>
        <v>612</v>
      </c>
    </row>
    <row r="27" ht="20.25" customHeight="1" outlineLevel="1" spans="1:13">
      <c r="A27" s="92" t="s">
        <v>72</v>
      </c>
      <c r="B27" s="126" t="s">
        <v>73</v>
      </c>
      <c r="C27" s="87">
        <v>5878</v>
      </c>
      <c r="D27" s="116">
        <v>4775</v>
      </c>
      <c r="E27" s="88">
        <f t="shared" si="5"/>
        <v>1129</v>
      </c>
      <c r="F27" s="88">
        <v>510</v>
      </c>
      <c r="G27" s="117">
        <v>127</v>
      </c>
      <c r="H27" s="117">
        <v>492</v>
      </c>
      <c r="I27" s="117">
        <v>1005</v>
      </c>
      <c r="J27" s="117">
        <f t="shared" si="6"/>
        <v>1259</v>
      </c>
      <c r="K27" s="117">
        <f t="shared" si="9"/>
        <v>903</v>
      </c>
      <c r="L27" s="117">
        <f t="shared" si="10"/>
        <v>356</v>
      </c>
      <c r="M27" s="135">
        <f t="shared" si="7"/>
        <v>749</v>
      </c>
    </row>
    <row r="28" ht="20.1" customHeight="1" outlineLevel="1" spans="1:13">
      <c r="A28" s="92" t="s">
        <v>74</v>
      </c>
      <c r="B28" s="126" t="s">
        <v>75</v>
      </c>
      <c r="C28" s="87">
        <v>10606</v>
      </c>
      <c r="D28" s="116">
        <v>9709</v>
      </c>
      <c r="E28" s="88">
        <f t="shared" si="5"/>
        <v>1329</v>
      </c>
      <c r="F28" s="88">
        <v>0</v>
      </c>
      <c r="G28" s="117">
        <v>431</v>
      </c>
      <c r="H28" s="117">
        <v>898</v>
      </c>
      <c r="I28" s="117">
        <v>679</v>
      </c>
      <c r="J28" s="117">
        <f t="shared" si="6"/>
        <v>1304</v>
      </c>
      <c r="K28" s="117">
        <f t="shared" si="9"/>
        <v>1063</v>
      </c>
      <c r="L28" s="117">
        <f t="shared" si="10"/>
        <v>241</v>
      </c>
      <c r="M28" s="135">
        <f t="shared" si="7"/>
        <v>1304</v>
      </c>
    </row>
    <row r="29" ht="20.1" customHeight="1" outlineLevel="1" spans="1:13">
      <c r="A29" s="92" t="s">
        <v>76</v>
      </c>
      <c r="B29" s="126" t="s">
        <v>77</v>
      </c>
      <c r="C29" s="87">
        <v>6614</v>
      </c>
      <c r="D29" s="116">
        <v>5740</v>
      </c>
      <c r="E29" s="88">
        <f t="shared" si="5"/>
        <v>816</v>
      </c>
      <c r="F29" s="88">
        <v>0</v>
      </c>
      <c r="G29" s="117">
        <v>562</v>
      </c>
      <c r="H29" s="117">
        <v>254</v>
      </c>
      <c r="I29" s="117">
        <v>888</v>
      </c>
      <c r="J29" s="117">
        <f t="shared" si="6"/>
        <v>968</v>
      </c>
      <c r="K29" s="117">
        <f t="shared" si="9"/>
        <v>653</v>
      </c>
      <c r="L29" s="117">
        <f t="shared" si="10"/>
        <v>315</v>
      </c>
      <c r="M29" s="135">
        <f t="shared" si="7"/>
        <v>968</v>
      </c>
    </row>
    <row r="30" ht="20.1" customHeight="1" outlineLevel="1" spans="1:13">
      <c r="A30" s="92" t="s">
        <v>78</v>
      </c>
      <c r="B30" s="126" t="s">
        <v>79</v>
      </c>
      <c r="C30" s="87">
        <v>12536</v>
      </c>
      <c r="D30" s="116">
        <v>11612</v>
      </c>
      <c r="E30" s="88">
        <f t="shared" si="5"/>
        <v>1270</v>
      </c>
      <c r="F30" s="88">
        <v>1016</v>
      </c>
      <c r="G30" s="117">
        <v>254</v>
      </c>
      <c r="H30" s="117">
        <v>0</v>
      </c>
      <c r="I30" s="117">
        <v>98</v>
      </c>
      <c r="J30" s="117">
        <f t="shared" si="6"/>
        <v>1051</v>
      </c>
      <c r="K30" s="117">
        <f t="shared" si="9"/>
        <v>1016</v>
      </c>
      <c r="L30" s="117">
        <f t="shared" si="10"/>
        <v>35</v>
      </c>
      <c r="M30" s="135">
        <f t="shared" si="7"/>
        <v>35</v>
      </c>
    </row>
    <row r="31" ht="20.1" customHeight="1" outlineLevel="1" spans="1:13">
      <c r="A31" s="92" t="s">
        <v>80</v>
      </c>
      <c r="B31" s="126" t="s">
        <v>81</v>
      </c>
      <c r="C31" s="87">
        <v>9375</v>
      </c>
      <c r="D31" s="116">
        <v>7682</v>
      </c>
      <c r="E31" s="88">
        <f t="shared" si="5"/>
        <v>1769</v>
      </c>
      <c r="F31" s="88">
        <v>1062</v>
      </c>
      <c r="G31" s="117">
        <v>266</v>
      </c>
      <c r="H31" s="117">
        <v>441</v>
      </c>
      <c r="I31" s="117">
        <v>511</v>
      </c>
      <c r="J31" s="117">
        <f t="shared" si="6"/>
        <v>1596</v>
      </c>
      <c r="K31" s="117">
        <f t="shared" si="9"/>
        <v>1415</v>
      </c>
      <c r="L31" s="117">
        <f t="shared" si="10"/>
        <v>181</v>
      </c>
      <c r="M31" s="135">
        <f t="shared" si="7"/>
        <v>534</v>
      </c>
    </row>
    <row r="32" ht="20.1" customHeight="1" outlineLevel="1" spans="1:13">
      <c r="A32" s="92" t="s">
        <v>82</v>
      </c>
      <c r="B32" s="126" t="s">
        <v>83</v>
      </c>
      <c r="C32" s="87">
        <v>9374</v>
      </c>
      <c r="D32" s="116">
        <v>7824</v>
      </c>
      <c r="E32" s="88">
        <f t="shared" si="5"/>
        <v>2704</v>
      </c>
      <c r="F32" s="88">
        <v>894</v>
      </c>
      <c r="G32" s="117">
        <v>223</v>
      </c>
      <c r="H32" s="117">
        <v>1587</v>
      </c>
      <c r="I32" s="117">
        <v>240</v>
      </c>
      <c r="J32" s="117">
        <f t="shared" si="6"/>
        <v>2248</v>
      </c>
      <c r="K32" s="117">
        <f t="shared" si="9"/>
        <v>2163</v>
      </c>
      <c r="L32" s="117">
        <f t="shared" si="10"/>
        <v>85</v>
      </c>
      <c r="M32" s="135">
        <f t="shared" si="7"/>
        <v>1354</v>
      </c>
    </row>
    <row r="33" ht="20.1" customHeight="1" outlineLevel="1" spans="1:13">
      <c r="A33" s="85" t="s">
        <v>84</v>
      </c>
      <c r="B33" s="81" t="s">
        <v>40</v>
      </c>
      <c r="C33" s="129">
        <f>SUM(C34:C35)</f>
        <v>14169</v>
      </c>
      <c r="D33" s="129">
        <f t="shared" ref="D33" si="11">SUM(D34:D35)</f>
        <v>11739</v>
      </c>
      <c r="E33" s="129">
        <f t="shared" ref="E33" si="12">SUM(E34:E35)</f>
        <v>2100</v>
      </c>
      <c r="F33" s="129">
        <f t="shared" ref="F33" si="13">SUM(F34:F35)</f>
        <v>1303</v>
      </c>
      <c r="G33" s="129">
        <f t="shared" ref="G33" si="14">SUM(G34:G35)</f>
        <v>181</v>
      </c>
      <c r="H33" s="129">
        <f t="shared" ref="H33" si="15">SUM(H34:H35)</f>
        <v>616</v>
      </c>
      <c r="I33" s="129">
        <f t="shared" ref="I33" si="16">SUM(I34:I35)</f>
        <v>961</v>
      </c>
      <c r="J33" s="129">
        <f t="shared" ref="J33" si="17">SUM(J34:J35)</f>
        <v>2021</v>
      </c>
      <c r="K33" s="129">
        <f t="shared" ref="K33" si="18">SUM(K34:K35)</f>
        <v>1680</v>
      </c>
      <c r="L33" s="129">
        <f t="shared" ref="L33" si="19">SUM(L34:L35)</f>
        <v>341</v>
      </c>
      <c r="M33" s="129">
        <f t="shared" ref="M33" si="20">SUM(M34:M35)</f>
        <v>718</v>
      </c>
    </row>
    <row r="34" ht="20.1" customHeight="1" outlineLevel="1" spans="1:13">
      <c r="A34" s="89"/>
      <c r="B34" s="126" t="s">
        <v>85</v>
      </c>
      <c r="C34" s="87">
        <v>7560</v>
      </c>
      <c r="D34" s="116">
        <v>6283</v>
      </c>
      <c r="E34" s="88">
        <f t="shared" si="5"/>
        <v>1117</v>
      </c>
      <c r="F34" s="88">
        <v>682</v>
      </c>
      <c r="G34" s="117">
        <v>170</v>
      </c>
      <c r="H34" s="117">
        <v>265</v>
      </c>
      <c r="I34" s="117">
        <v>298</v>
      </c>
      <c r="J34" s="117">
        <f t="shared" si="6"/>
        <v>1000</v>
      </c>
      <c r="K34" s="117">
        <f t="shared" ref="K34:K41" si="21">ROUND(E34*$F$59,0)</f>
        <v>894</v>
      </c>
      <c r="L34" s="117">
        <f t="shared" ref="L34:L41" si="22">ROUND(I34*$F$61,0)</f>
        <v>106</v>
      </c>
      <c r="M34" s="135">
        <f t="shared" si="7"/>
        <v>318</v>
      </c>
    </row>
    <row r="35" ht="20.1" customHeight="1" outlineLevel="1" spans="1:13">
      <c r="A35" s="91"/>
      <c r="B35" s="126" t="s">
        <v>86</v>
      </c>
      <c r="C35" s="87">
        <v>6609</v>
      </c>
      <c r="D35" s="116">
        <v>5456</v>
      </c>
      <c r="E35" s="88">
        <f t="shared" si="5"/>
        <v>983</v>
      </c>
      <c r="F35" s="88">
        <v>621</v>
      </c>
      <c r="G35" s="117">
        <v>11</v>
      </c>
      <c r="H35" s="117">
        <v>351</v>
      </c>
      <c r="I35" s="117">
        <v>663</v>
      </c>
      <c r="J35" s="117">
        <f t="shared" si="6"/>
        <v>1021</v>
      </c>
      <c r="K35" s="117">
        <f t="shared" si="21"/>
        <v>786</v>
      </c>
      <c r="L35" s="117">
        <f t="shared" si="22"/>
        <v>235</v>
      </c>
      <c r="M35" s="135">
        <f t="shared" si="7"/>
        <v>400</v>
      </c>
    </row>
    <row r="36" ht="20.1" customHeight="1" outlineLevel="1" spans="1:13">
      <c r="A36" s="92" t="s">
        <v>87</v>
      </c>
      <c r="B36" s="126" t="s">
        <v>88</v>
      </c>
      <c r="C36" s="87">
        <v>7768</v>
      </c>
      <c r="D36" s="116">
        <v>7627</v>
      </c>
      <c r="E36" s="88">
        <f t="shared" si="5"/>
        <v>604</v>
      </c>
      <c r="F36" s="88">
        <v>483</v>
      </c>
      <c r="G36" s="117">
        <v>121</v>
      </c>
      <c r="H36" s="117">
        <v>0</v>
      </c>
      <c r="I36" s="117">
        <v>295</v>
      </c>
      <c r="J36" s="117">
        <f t="shared" si="6"/>
        <v>588</v>
      </c>
      <c r="K36" s="117">
        <f t="shared" si="21"/>
        <v>483</v>
      </c>
      <c r="L36" s="117">
        <f t="shared" si="22"/>
        <v>105</v>
      </c>
      <c r="M36" s="135">
        <f t="shared" si="7"/>
        <v>105</v>
      </c>
    </row>
    <row r="37" ht="20.1" customHeight="1" outlineLevel="1" spans="1:13">
      <c r="A37" s="92" t="s">
        <v>89</v>
      </c>
      <c r="B37" s="126" t="s">
        <v>90</v>
      </c>
      <c r="C37" s="87">
        <v>5218</v>
      </c>
      <c r="D37" s="116">
        <v>4356</v>
      </c>
      <c r="E37" s="88">
        <f t="shared" si="5"/>
        <v>1273</v>
      </c>
      <c r="F37" s="88">
        <v>469</v>
      </c>
      <c r="G37" s="117">
        <v>117</v>
      </c>
      <c r="H37" s="117">
        <v>687</v>
      </c>
      <c r="I37" s="117">
        <v>224</v>
      </c>
      <c r="J37" s="117">
        <f t="shared" si="6"/>
        <v>1097</v>
      </c>
      <c r="K37" s="117">
        <f t="shared" si="21"/>
        <v>1018</v>
      </c>
      <c r="L37" s="117">
        <f t="shared" si="22"/>
        <v>79</v>
      </c>
      <c r="M37" s="135">
        <f t="shared" si="7"/>
        <v>628</v>
      </c>
    </row>
    <row r="38" ht="20.1" customHeight="1" outlineLevel="1" spans="1:13">
      <c r="A38" s="92" t="s">
        <v>91</v>
      </c>
      <c r="B38" s="126" t="s">
        <v>92</v>
      </c>
      <c r="C38" s="93">
        <v>4499</v>
      </c>
      <c r="D38" s="116">
        <v>3690</v>
      </c>
      <c r="E38" s="88">
        <f t="shared" si="5"/>
        <v>484</v>
      </c>
      <c r="F38" s="88">
        <v>0</v>
      </c>
      <c r="G38" s="117">
        <v>0</v>
      </c>
      <c r="H38" s="117">
        <v>484</v>
      </c>
      <c r="I38" s="117">
        <v>500</v>
      </c>
      <c r="J38" s="117">
        <f t="shared" si="6"/>
        <v>564</v>
      </c>
      <c r="K38" s="117">
        <f t="shared" si="21"/>
        <v>387</v>
      </c>
      <c r="L38" s="117">
        <f t="shared" si="22"/>
        <v>177</v>
      </c>
      <c r="M38" s="135">
        <f t="shared" si="7"/>
        <v>564</v>
      </c>
    </row>
    <row r="39" ht="24" customHeight="1" outlineLevel="1" spans="1:13">
      <c r="A39" s="92" t="s">
        <v>93</v>
      </c>
      <c r="B39" s="126" t="s">
        <v>94</v>
      </c>
      <c r="C39" s="87">
        <v>4590</v>
      </c>
      <c r="D39" s="116">
        <v>3846</v>
      </c>
      <c r="E39" s="88">
        <f t="shared" si="5"/>
        <v>851</v>
      </c>
      <c r="F39" s="88">
        <v>115</v>
      </c>
      <c r="G39" s="117">
        <v>29</v>
      </c>
      <c r="H39" s="117">
        <v>707</v>
      </c>
      <c r="I39" s="117">
        <v>227</v>
      </c>
      <c r="J39" s="117">
        <f t="shared" si="6"/>
        <v>761</v>
      </c>
      <c r="K39" s="117">
        <f t="shared" si="21"/>
        <v>681</v>
      </c>
      <c r="L39" s="117">
        <f t="shared" si="22"/>
        <v>80</v>
      </c>
      <c r="M39" s="135">
        <f t="shared" si="7"/>
        <v>646</v>
      </c>
    </row>
    <row r="40" ht="20.1" customHeight="1" outlineLevel="1" spans="1:13">
      <c r="A40" s="92" t="s">
        <v>95</v>
      </c>
      <c r="B40" s="126" t="s">
        <v>96</v>
      </c>
      <c r="C40" s="87">
        <v>1881</v>
      </c>
      <c r="D40" s="116">
        <v>2802</v>
      </c>
      <c r="E40" s="88">
        <f t="shared" si="5"/>
        <v>265</v>
      </c>
      <c r="F40" s="88">
        <v>126</v>
      </c>
      <c r="G40" s="117">
        <v>32</v>
      </c>
      <c r="H40" s="117">
        <v>107</v>
      </c>
      <c r="I40" s="117">
        <v>249</v>
      </c>
      <c r="J40" s="117">
        <f t="shared" si="6"/>
        <v>300</v>
      </c>
      <c r="K40" s="117">
        <f t="shared" si="21"/>
        <v>212</v>
      </c>
      <c r="L40" s="117">
        <f t="shared" si="22"/>
        <v>88</v>
      </c>
      <c r="M40" s="135">
        <f t="shared" si="7"/>
        <v>174</v>
      </c>
    </row>
    <row r="41" ht="20.1" customHeight="1" outlineLevel="1" spans="1:13">
      <c r="A41" s="92" t="s">
        <v>97</v>
      </c>
      <c r="B41" s="127" t="s">
        <v>98</v>
      </c>
      <c r="C41" s="87">
        <v>7757</v>
      </c>
      <c r="D41" s="116">
        <v>6731</v>
      </c>
      <c r="E41" s="88">
        <f t="shared" si="5"/>
        <v>997</v>
      </c>
      <c r="F41" s="88">
        <v>415</v>
      </c>
      <c r="G41" s="117">
        <v>104</v>
      </c>
      <c r="H41" s="117">
        <v>478</v>
      </c>
      <c r="I41" s="117">
        <v>820</v>
      </c>
      <c r="J41" s="117">
        <f t="shared" si="6"/>
        <v>1089</v>
      </c>
      <c r="K41" s="117">
        <f t="shared" si="21"/>
        <v>798</v>
      </c>
      <c r="L41" s="117">
        <f t="shared" si="22"/>
        <v>291</v>
      </c>
      <c r="M41" s="135">
        <f t="shared" si="7"/>
        <v>674</v>
      </c>
    </row>
    <row r="42" s="125" customFormat="1" ht="20.1" customHeight="1" outlineLevel="1" spans="1:13">
      <c r="A42" s="82"/>
      <c r="B42" s="81" t="s">
        <v>99</v>
      </c>
      <c r="C42" s="130">
        <f>SUM(C43:C55)</f>
        <v>180851</v>
      </c>
      <c r="D42" s="130">
        <f t="shared" ref="D42:I42" si="23">SUM(D43:D55)</f>
        <v>28420</v>
      </c>
      <c r="E42" s="130">
        <f t="shared" si="23"/>
        <v>28420</v>
      </c>
      <c r="F42" s="130">
        <f t="shared" si="23"/>
        <v>9664</v>
      </c>
      <c r="G42" s="130">
        <f t="shared" si="23"/>
        <v>7799</v>
      </c>
      <c r="H42" s="130">
        <f t="shared" si="23"/>
        <v>10957</v>
      </c>
      <c r="I42" s="130">
        <f t="shared" si="23"/>
        <v>0</v>
      </c>
      <c r="J42" s="130">
        <f t="shared" ref="J42" si="24">SUM(J43:J55)</f>
        <v>17591</v>
      </c>
      <c r="K42" s="130">
        <f t="shared" ref="K42" si="25">SUM(K43:K55)</f>
        <v>17591</v>
      </c>
      <c r="L42" s="130">
        <f t="shared" ref="L42:M42" si="26">SUM(L43:L55)</f>
        <v>0</v>
      </c>
      <c r="M42" s="136">
        <f t="shared" si="26"/>
        <v>7927</v>
      </c>
    </row>
    <row r="43" ht="20.1" customHeight="1" outlineLevel="1" spans="1:13">
      <c r="A43" s="92" t="s">
        <v>5</v>
      </c>
      <c r="B43" s="92" t="s">
        <v>6</v>
      </c>
      <c r="C43" s="87">
        <v>30354</v>
      </c>
      <c r="D43" s="116">
        <f>VLOOKUP(A43,'2017市州清算'!$A$8:$O$20,15,FALSE)</f>
        <v>3482</v>
      </c>
      <c r="E43" s="88">
        <f>D43</f>
        <v>3482</v>
      </c>
      <c r="F43" s="131">
        <f>VLOOKUP(A43,'2017第二批'!A$42:L$54,7,FALSE)+326</f>
        <v>1089</v>
      </c>
      <c r="G43" s="117">
        <f>VLOOKUP(A43,'2017第二批'!A$42:L$54,10,FALSE)</f>
        <v>561</v>
      </c>
      <c r="H43" s="117">
        <f>VLOOKUP(A43,'2017市州清算'!A$8:M$20,13,FALSE)</f>
        <v>1832</v>
      </c>
      <c r="I43" s="117">
        <f>E43-F43-G43-H43</f>
        <v>0</v>
      </c>
      <c r="J43" s="117">
        <f t="shared" si="6"/>
        <v>2228</v>
      </c>
      <c r="K43" s="117">
        <f>ROUND(E43*$F$60,0)</f>
        <v>2228</v>
      </c>
      <c r="L43" s="117"/>
      <c r="M43" s="135">
        <f t="shared" si="7"/>
        <v>1139</v>
      </c>
    </row>
    <row r="44" ht="20.1" customHeight="1" outlineLevel="1" spans="1:13">
      <c r="A44" s="92" t="s">
        <v>7</v>
      </c>
      <c r="B44" s="92" t="s">
        <v>8</v>
      </c>
      <c r="C44" s="87">
        <v>18969</v>
      </c>
      <c r="D44" s="116">
        <f>VLOOKUP(A44,'2017市州清算'!$A$8:$O$20,15,FALSE)</f>
        <v>2508</v>
      </c>
      <c r="E44" s="88">
        <f t="shared" ref="E44:E55" si="27">D44</f>
        <v>2508</v>
      </c>
      <c r="F44" s="88">
        <f>VLOOKUP(A44,'2017第二批'!A$42:L$54,7,FALSE)</f>
        <v>892</v>
      </c>
      <c r="G44" s="117">
        <f>VLOOKUP(A44,'2017第二批'!A$42:L$54,10,FALSE)</f>
        <v>656</v>
      </c>
      <c r="H44" s="117">
        <f>VLOOKUP(A44,'2017市州清算'!A$8:M$20,13,FALSE)</f>
        <v>960</v>
      </c>
      <c r="I44" s="117">
        <f t="shared" ref="I44:I55" si="28">E44-F44-G44-H44</f>
        <v>0</v>
      </c>
      <c r="J44" s="117">
        <f t="shared" si="6"/>
        <v>1605</v>
      </c>
      <c r="K44" s="117">
        <f t="shared" ref="K44:K55" si="29">ROUND(E44*$F$60,0)</f>
        <v>1605</v>
      </c>
      <c r="L44" s="117"/>
      <c r="M44" s="135">
        <f t="shared" si="7"/>
        <v>713</v>
      </c>
    </row>
    <row r="45" ht="20.1" customHeight="1" outlineLevel="1" spans="1:13">
      <c r="A45" s="92" t="s">
        <v>9</v>
      </c>
      <c r="B45" s="92" t="s">
        <v>10</v>
      </c>
      <c r="C45" s="87">
        <v>9808</v>
      </c>
      <c r="D45" s="116">
        <f>VLOOKUP(A45,'2017市州清算'!$A$8:$O$20,15,FALSE)</f>
        <v>1410</v>
      </c>
      <c r="E45" s="88">
        <f t="shared" si="27"/>
        <v>1410</v>
      </c>
      <c r="F45" s="88">
        <f>VLOOKUP(A45,'2017第二批'!A$42:L$54,7,FALSE)</f>
        <v>548</v>
      </c>
      <c r="G45" s="117">
        <f>VLOOKUP(A45,'2017第二批'!A$42:L$54,10,FALSE)</f>
        <v>402</v>
      </c>
      <c r="H45" s="117">
        <f>VLOOKUP(A45,'2017市州清算'!A$8:M$20,13,FALSE)</f>
        <v>460</v>
      </c>
      <c r="I45" s="117">
        <f t="shared" si="28"/>
        <v>0</v>
      </c>
      <c r="J45" s="117">
        <f t="shared" si="6"/>
        <v>902</v>
      </c>
      <c r="K45" s="117">
        <f t="shared" si="29"/>
        <v>902</v>
      </c>
      <c r="L45" s="117"/>
      <c r="M45" s="135">
        <f t="shared" si="7"/>
        <v>354</v>
      </c>
    </row>
    <row r="46" ht="20.1" customHeight="1" outlineLevel="1" spans="1:13">
      <c r="A46" s="92" t="s">
        <v>11</v>
      </c>
      <c r="B46" s="92" t="s">
        <v>12</v>
      </c>
      <c r="C46" s="87">
        <v>19553</v>
      </c>
      <c r="D46" s="116">
        <f>VLOOKUP(A46,'2017市州清算'!$A$8:$O$20,15,FALSE)</f>
        <v>2804</v>
      </c>
      <c r="E46" s="88">
        <f t="shared" si="27"/>
        <v>2804</v>
      </c>
      <c r="F46" s="88">
        <f>VLOOKUP(A46,'2017第二批'!A$42:L$54,7,FALSE)</f>
        <v>984</v>
      </c>
      <c r="G46" s="117">
        <f>VLOOKUP(A46,'2017第二批'!A$42:L$54,10,FALSE)</f>
        <v>723</v>
      </c>
      <c r="H46" s="117">
        <f>VLOOKUP(A46,'2017市州清算'!A$8:M$20,13,FALSE)</f>
        <v>1097</v>
      </c>
      <c r="I46" s="117">
        <f t="shared" si="28"/>
        <v>0</v>
      </c>
      <c r="J46" s="117">
        <f t="shared" si="6"/>
        <v>1794</v>
      </c>
      <c r="K46" s="117">
        <f t="shared" si="29"/>
        <v>1794</v>
      </c>
      <c r="L46" s="117"/>
      <c r="M46" s="135">
        <f t="shared" si="7"/>
        <v>810</v>
      </c>
    </row>
    <row r="47" ht="20.1" customHeight="1" outlineLevel="1" spans="1:13">
      <c r="A47" s="92" t="s">
        <v>13</v>
      </c>
      <c r="B47" s="92" t="s">
        <v>14</v>
      </c>
      <c r="C47" s="87">
        <v>5357</v>
      </c>
      <c r="D47" s="116">
        <f>VLOOKUP(A47,'2017市州清算'!$A$8:$O$20,15,FALSE)</f>
        <v>1842</v>
      </c>
      <c r="E47" s="88">
        <f t="shared" si="27"/>
        <v>1842</v>
      </c>
      <c r="F47" s="88">
        <f>VLOOKUP(A47,'2017第二批'!A$42:L$54,7,FALSE)</f>
        <v>288</v>
      </c>
      <c r="G47" s="117">
        <f>VLOOKUP(A47,'2017第二批'!A$42:L$54,10,FALSE)</f>
        <v>1152</v>
      </c>
      <c r="H47" s="117">
        <f>VLOOKUP(A47,'2017市州清算'!A$8:M$20,13,FALSE)</f>
        <v>402</v>
      </c>
      <c r="I47" s="117">
        <f t="shared" si="28"/>
        <v>0</v>
      </c>
      <c r="J47" s="117">
        <f t="shared" si="6"/>
        <v>585</v>
      </c>
      <c r="K47" s="137">
        <f>ROUND((E47-930)*$F$60,0)+1</f>
        <v>585</v>
      </c>
      <c r="L47" s="117"/>
      <c r="M47" s="135">
        <f t="shared" si="7"/>
        <v>297</v>
      </c>
    </row>
    <row r="48" ht="20.1" customHeight="1" outlineLevel="1" spans="1:13">
      <c r="A48" s="92" t="s">
        <v>15</v>
      </c>
      <c r="B48" s="92" t="s">
        <v>16</v>
      </c>
      <c r="C48" s="87">
        <v>20814</v>
      </c>
      <c r="D48" s="116">
        <f>VLOOKUP(A48,'2017市州清算'!$A$8:$O$20,15,FALSE)</f>
        <v>3010</v>
      </c>
      <c r="E48" s="88">
        <f t="shared" si="27"/>
        <v>3010</v>
      </c>
      <c r="F48" s="88">
        <f>VLOOKUP(A48,'2017第二批'!A$42:L$54,7,FALSE)</f>
        <v>1062</v>
      </c>
      <c r="G48" s="117">
        <f>VLOOKUP(A48,'2017第二批'!A$42:L$54,10,FALSE)</f>
        <v>780</v>
      </c>
      <c r="H48" s="117">
        <f>VLOOKUP(A48,'2017市州清算'!A$8:M$20,13,FALSE)</f>
        <v>1168</v>
      </c>
      <c r="I48" s="117">
        <f t="shared" si="28"/>
        <v>0</v>
      </c>
      <c r="J48" s="117">
        <f t="shared" si="6"/>
        <v>1926</v>
      </c>
      <c r="K48" s="117">
        <f t="shared" si="29"/>
        <v>1926</v>
      </c>
      <c r="L48" s="117"/>
      <c r="M48" s="135">
        <f t="shared" si="7"/>
        <v>864</v>
      </c>
    </row>
    <row r="49" ht="20.1" customHeight="1" outlineLevel="1" spans="1:13">
      <c r="A49" s="92" t="s">
        <v>17</v>
      </c>
      <c r="B49" s="92" t="s">
        <v>18</v>
      </c>
      <c r="C49" s="87">
        <v>15180</v>
      </c>
      <c r="D49" s="116">
        <f>VLOOKUP(A49,'2017市州清算'!$A$8:$O$20,15,FALSE)</f>
        <v>2340</v>
      </c>
      <c r="E49" s="88">
        <f t="shared" si="27"/>
        <v>2340</v>
      </c>
      <c r="F49" s="88">
        <f>VLOOKUP(A49,'2017第二批'!A$42:L$54,7,FALSE)</f>
        <v>784</v>
      </c>
      <c r="G49" s="117">
        <f>VLOOKUP(A49,'2017第二批'!A$42:L$54,10,FALSE)</f>
        <v>575</v>
      </c>
      <c r="H49" s="117">
        <f>VLOOKUP(A49,'2017市州清算'!A$8:M$20,13,FALSE)</f>
        <v>981</v>
      </c>
      <c r="I49" s="117">
        <f t="shared" si="28"/>
        <v>0</v>
      </c>
      <c r="J49" s="117">
        <f t="shared" si="6"/>
        <v>1497</v>
      </c>
      <c r="K49" s="117">
        <f t="shared" si="29"/>
        <v>1497</v>
      </c>
      <c r="L49" s="117"/>
      <c r="M49" s="135">
        <f t="shared" si="7"/>
        <v>713</v>
      </c>
    </row>
    <row r="50" ht="20.1" customHeight="1" outlineLevel="1" spans="1:13">
      <c r="A50" s="92" t="s">
        <v>19</v>
      </c>
      <c r="B50" s="92" t="s">
        <v>20</v>
      </c>
      <c r="C50" s="87">
        <v>13332</v>
      </c>
      <c r="D50" s="116">
        <f>VLOOKUP(A50,'2017市州清算'!$A$8:$O$20,15,FALSE)</f>
        <v>2180</v>
      </c>
      <c r="E50" s="88">
        <f t="shared" si="27"/>
        <v>2180</v>
      </c>
      <c r="F50" s="88">
        <f>VLOOKUP(A50,'2017第二批'!A$42:L$54,7,FALSE)</f>
        <v>746</v>
      </c>
      <c r="G50" s="117">
        <f>VLOOKUP(A50,'2017第二批'!A$42:L$54,10,FALSE)</f>
        <v>548</v>
      </c>
      <c r="H50" s="117">
        <f>VLOOKUP(A50,'2017市州清算'!A$8:M$20,13,FALSE)</f>
        <v>886</v>
      </c>
      <c r="I50" s="117">
        <f t="shared" si="28"/>
        <v>0</v>
      </c>
      <c r="J50" s="117">
        <f t="shared" si="6"/>
        <v>1395</v>
      </c>
      <c r="K50" s="117">
        <f t="shared" si="29"/>
        <v>1395</v>
      </c>
      <c r="L50" s="117"/>
      <c r="M50" s="135">
        <f t="shared" si="7"/>
        <v>649</v>
      </c>
    </row>
    <row r="51" ht="20.1" customHeight="1" outlineLevel="1" spans="1:13">
      <c r="A51" s="92" t="s">
        <v>21</v>
      </c>
      <c r="B51" s="92" t="s">
        <v>22</v>
      </c>
      <c r="C51" s="87">
        <v>14666</v>
      </c>
      <c r="D51" s="116">
        <f>VLOOKUP(A51,'2017市州清算'!$A$8:$O$20,15,FALSE)</f>
        <v>2560</v>
      </c>
      <c r="E51" s="88">
        <f t="shared" si="27"/>
        <v>2560</v>
      </c>
      <c r="F51" s="88">
        <f>VLOOKUP(A51,'2017第二批'!A$42:L$54,7,FALSE)</f>
        <v>883</v>
      </c>
      <c r="G51" s="117">
        <f>VLOOKUP(A51,'2017第二批'!A$42:L$54,10,FALSE)</f>
        <v>649</v>
      </c>
      <c r="H51" s="117">
        <f>VLOOKUP(A51,'2017市州清算'!A$8:M$20,13,FALSE)</f>
        <v>1028</v>
      </c>
      <c r="I51" s="117">
        <f t="shared" si="28"/>
        <v>0</v>
      </c>
      <c r="J51" s="117">
        <f t="shared" si="6"/>
        <v>1638</v>
      </c>
      <c r="K51" s="117">
        <f t="shared" si="29"/>
        <v>1638</v>
      </c>
      <c r="L51" s="117"/>
      <c r="M51" s="135">
        <f t="shared" si="7"/>
        <v>755</v>
      </c>
    </row>
    <row r="52" ht="20.1" customHeight="1" outlineLevel="1" spans="1:13">
      <c r="A52" s="92" t="s">
        <v>23</v>
      </c>
      <c r="B52" s="92" t="s">
        <v>24</v>
      </c>
      <c r="C52" s="87">
        <v>9244</v>
      </c>
      <c r="D52" s="116">
        <f>VLOOKUP(A52,'2017市州清算'!$A$8:$O$20,15,FALSE)</f>
        <v>1507</v>
      </c>
      <c r="E52" s="88">
        <f t="shared" si="27"/>
        <v>1507</v>
      </c>
      <c r="F52" s="88">
        <f>VLOOKUP(A52,'2017第二批'!A$42:L$54,7,FALSE)</f>
        <v>544</v>
      </c>
      <c r="G52" s="117">
        <f>VLOOKUP(A52,'2017第二批'!A$42:L$54,10,FALSE)</f>
        <v>399</v>
      </c>
      <c r="H52" s="117">
        <f>VLOOKUP(A52,'2017市州清算'!A$8:M$20,13,FALSE)</f>
        <v>564</v>
      </c>
      <c r="I52" s="117">
        <f t="shared" si="28"/>
        <v>0</v>
      </c>
      <c r="J52" s="117">
        <f t="shared" si="6"/>
        <v>964</v>
      </c>
      <c r="K52" s="117">
        <f t="shared" si="29"/>
        <v>964</v>
      </c>
      <c r="L52" s="117"/>
      <c r="M52" s="135">
        <f t="shared" si="7"/>
        <v>420</v>
      </c>
    </row>
    <row r="53" ht="20.1" customHeight="1" outlineLevel="1" spans="1:13">
      <c r="A53" s="92" t="s">
        <v>25</v>
      </c>
      <c r="B53" s="92" t="s">
        <v>26</v>
      </c>
      <c r="C53" s="87">
        <v>10365</v>
      </c>
      <c r="D53" s="116">
        <f>VLOOKUP(A53,'2017市州清算'!$A$8:$O$20,15,FALSE)</f>
        <v>1871</v>
      </c>
      <c r="E53" s="88">
        <f t="shared" si="27"/>
        <v>1871</v>
      </c>
      <c r="F53" s="88">
        <f>VLOOKUP(A53,'2017第二批'!A$42:L$54,7,FALSE)</f>
        <v>711</v>
      </c>
      <c r="G53" s="117">
        <f>VLOOKUP(A53,'2017第二批'!A$42:L$54,10,FALSE)</f>
        <v>522</v>
      </c>
      <c r="H53" s="117">
        <f>VLOOKUP(A53,'2017市州清算'!A$8:M$20,13,FALSE)</f>
        <v>638</v>
      </c>
      <c r="I53" s="117">
        <f t="shared" si="28"/>
        <v>0</v>
      </c>
      <c r="J53" s="117">
        <f t="shared" si="6"/>
        <v>1197</v>
      </c>
      <c r="K53" s="117">
        <f t="shared" si="29"/>
        <v>1197</v>
      </c>
      <c r="L53" s="117"/>
      <c r="M53" s="135">
        <f t="shared" si="7"/>
        <v>486</v>
      </c>
    </row>
    <row r="54" ht="20.1" customHeight="1" outlineLevel="1" spans="1:13">
      <c r="A54" s="92" t="s">
        <v>27</v>
      </c>
      <c r="B54" s="92" t="s">
        <v>28</v>
      </c>
      <c r="C54" s="87">
        <v>5848</v>
      </c>
      <c r="D54" s="116">
        <f>VLOOKUP(A54,'2017市州清算'!$A$8:$O$20,15,FALSE)</f>
        <v>1317</v>
      </c>
      <c r="E54" s="88">
        <f t="shared" si="27"/>
        <v>1317</v>
      </c>
      <c r="F54" s="88">
        <f>VLOOKUP(A54,'2017第二批'!A$42:L$54,7,FALSE)</f>
        <v>535</v>
      </c>
      <c r="G54" s="117">
        <f>VLOOKUP(A54,'2017第二批'!A$42:L$54,10,FALSE)</f>
        <v>393</v>
      </c>
      <c r="H54" s="117">
        <f>VLOOKUP(A54,'2017市州清算'!A$8:M$20,13,FALSE)</f>
        <v>389</v>
      </c>
      <c r="I54" s="117">
        <f t="shared" si="28"/>
        <v>0</v>
      </c>
      <c r="J54" s="117">
        <f t="shared" si="6"/>
        <v>843</v>
      </c>
      <c r="K54" s="117">
        <f t="shared" si="29"/>
        <v>843</v>
      </c>
      <c r="L54" s="117"/>
      <c r="M54" s="135">
        <f t="shared" si="7"/>
        <v>308</v>
      </c>
    </row>
    <row r="55" ht="20.1" customHeight="1" outlineLevel="1" spans="1:13">
      <c r="A55" s="92" t="s">
        <v>29</v>
      </c>
      <c r="B55" s="92" t="s">
        <v>30</v>
      </c>
      <c r="C55" s="87">
        <v>7361</v>
      </c>
      <c r="D55" s="116">
        <f>VLOOKUP(A55,'2017市州清算'!$A$8:$O$20,15,FALSE)</f>
        <v>1589</v>
      </c>
      <c r="E55" s="88">
        <f t="shared" si="27"/>
        <v>1589</v>
      </c>
      <c r="F55" s="88">
        <f>VLOOKUP(A55,'2017第二批'!A$42:L$54,7,FALSE)</f>
        <v>598</v>
      </c>
      <c r="G55" s="117">
        <f>VLOOKUP(A55,'2017第二批'!A$42:L$54,10,FALSE)</f>
        <v>439</v>
      </c>
      <c r="H55" s="117">
        <f>VLOOKUP(A55,'2017市州清算'!A$8:M$20,13,FALSE)</f>
        <v>552</v>
      </c>
      <c r="I55" s="117">
        <f t="shared" si="28"/>
        <v>0</v>
      </c>
      <c r="J55" s="117">
        <f t="shared" si="6"/>
        <v>1017</v>
      </c>
      <c r="K55" s="117">
        <f t="shared" si="29"/>
        <v>1017</v>
      </c>
      <c r="L55" s="117"/>
      <c r="M55" s="135">
        <f t="shared" si="7"/>
        <v>419</v>
      </c>
    </row>
    <row r="58" spans="4:6">
      <c r="D58" s="74" t="s">
        <v>100</v>
      </c>
      <c r="E58" s="74">
        <v>48560</v>
      </c>
      <c r="F58" s="132">
        <f>E58/E5</f>
        <v>0.723372560703113</v>
      </c>
    </row>
    <row r="59" spans="4:6">
      <c r="D59" s="74" t="s">
        <v>101</v>
      </c>
      <c r="E59" s="74">
        <f>E6*F59</f>
        <v>30968</v>
      </c>
      <c r="F59" s="132">
        <v>0.8</v>
      </c>
    </row>
    <row r="60" spans="4:8">
      <c r="D60" s="74" t="s">
        <v>102</v>
      </c>
      <c r="E60" s="74">
        <f>E58-E59</f>
        <v>17592</v>
      </c>
      <c r="F60" s="132">
        <f>E60/(E42-930)</f>
        <v>0.639941797017097</v>
      </c>
      <c r="H60" s="74">
        <f>(E59+E61)/(E6+I6)</f>
        <v>0.672644747038636</v>
      </c>
    </row>
    <row r="61" spans="4:6">
      <c r="D61" s="74" t="s">
        <v>103</v>
      </c>
      <c r="E61" s="74">
        <v>5488</v>
      </c>
      <c r="F61" s="132">
        <f>E61/I5</f>
        <v>0.354338842975207</v>
      </c>
    </row>
  </sheetData>
  <autoFilter ref="A6:L55"/>
  <mergeCells count="14">
    <mergeCell ref="A1:B1"/>
    <mergeCell ref="A2:M2"/>
    <mergeCell ref="E3:H3"/>
    <mergeCell ref="J3:L3"/>
    <mergeCell ref="A5:B5"/>
    <mergeCell ref="A3:A4"/>
    <mergeCell ref="A7:A19"/>
    <mergeCell ref="A22:A24"/>
    <mergeCell ref="A33:A35"/>
    <mergeCell ref="B3:B4"/>
    <mergeCell ref="C3:C4"/>
    <mergeCell ref="D3:D4"/>
    <mergeCell ref="I3:I4"/>
    <mergeCell ref="M3:M4"/>
  </mergeCells>
  <printOptions horizontalCentered="1"/>
  <pageMargins left="0.196527777777778" right="0.196527777777778" top="0.786805555555556" bottom="0.590277777777778" header="0.314583333333333" footer="0.314583333333333"/>
  <pageSetup paperSize="8" scale="80" orientation="portrait"/>
  <headerFooter alignWithMargins="0" scaleWithDoc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9"/>
  <sheetViews>
    <sheetView workbookViewId="0">
      <pane xSplit="2" ySplit="9" topLeftCell="C22" activePane="bottomRight" state="frozen"/>
      <selection/>
      <selection pane="topRight"/>
      <selection pane="bottomLeft"/>
      <selection pane="bottomRight" activeCell="C31" sqref="C31"/>
    </sheetView>
  </sheetViews>
  <sheetFormatPr defaultColWidth="8.85714285714286" defaultRowHeight="13.5"/>
  <cols>
    <col min="1" max="1" width="15.1428571428571" style="72" customWidth="1"/>
    <col min="2" max="2" width="29.4285714285714" style="73" customWidth="1"/>
    <col min="3" max="3" width="9.42857142857143" style="74" customWidth="1"/>
    <col min="4" max="5" width="12.1428571428571" style="74" hidden="1" customWidth="1" outlineLevel="1"/>
    <col min="6" max="6" width="9.14285714285714" style="74" customWidth="1" collapsed="1"/>
    <col min="7" max="7" width="7.71428571428571" style="74" customWidth="1"/>
    <col min="8" max="8" width="10.1428571428571" style="74" customWidth="1"/>
    <col min="9" max="9" width="9.14285714285714" style="74" customWidth="1"/>
    <col min="10" max="10" width="7.71428571428571" style="74" customWidth="1"/>
    <col min="11" max="11" width="11" style="74" hidden="1" customWidth="1" outlineLevel="1"/>
    <col min="12" max="12" width="7.71428571428571" style="74" customWidth="1" collapsed="1"/>
    <col min="13" max="13" width="8" style="74" customWidth="1"/>
    <col min="14" max="14" width="7.28571428571429" style="74" customWidth="1"/>
    <col min="15" max="15" width="7.57142857142857" style="74" customWidth="1"/>
    <col min="16" max="16" width="9" style="74" customWidth="1"/>
    <col min="17" max="17" width="8.85714285714286" style="74" customWidth="1" outlineLevel="1"/>
    <col min="18" max="18" width="8.71428571428571" style="74" customWidth="1"/>
    <col min="19" max="19" width="8.57142857142857" style="74" customWidth="1"/>
    <col min="20" max="20" width="10" style="74" customWidth="1"/>
    <col min="21" max="21" width="7.85714285714286" style="74" customWidth="1"/>
    <col min="22" max="22" width="9" style="75" customWidth="1"/>
    <col min="23" max="23" width="7.42857142857143" style="74" customWidth="1"/>
    <col min="24" max="24" width="8.14285714285714" style="74" customWidth="1"/>
    <col min="25" max="25" width="8.71428571428571" style="74" customWidth="1" outlineLevel="1"/>
    <col min="26" max="26" width="9" style="74" hidden="1" customWidth="1"/>
    <col min="27" max="27" width="8.71428571428571" style="74" hidden="1" customWidth="1" outlineLevel="1"/>
    <col min="28" max="28" width="8.85714285714286" style="73" collapsed="1"/>
    <col min="29" max="29" width="11.5714285714286" style="73" customWidth="1"/>
    <col min="30" max="30" width="8.85714285714286" style="73"/>
    <col min="31" max="31" width="13.2857142857143" style="73" customWidth="1"/>
    <col min="32" max="16384" width="8.85714285714286" style="73"/>
  </cols>
  <sheetData>
    <row r="1" ht="18.75" customHeight="1" spans="1:2">
      <c r="A1" s="76" t="s">
        <v>0</v>
      </c>
      <c r="B1" s="76"/>
    </row>
    <row r="2" ht="18.75" customHeight="1" spans="1:30">
      <c r="A2" s="77" t="s">
        <v>104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105"/>
      <c r="W2" s="105"/>
      <c r="X2" s="105"/>
      <c r="Y2" s="77"/>
      <c r="Z2" s="77"/>
      <c r="AA2" s="77"/>
      <c r="AC2" s="118">
        <f>40850+23500+$V$9</f>
        <v>237354</v>
      </c>
      <c r="AD2" s="118" t="e">
        <f>R8-AC2</f>
        <v>#REF!</v>
      </c>
    </row>
    <row r="3" s="70" customFormat="1" ht="90.75" hidden="1" customHeight="1" outlineLevel="1" spans="1:30">
      <c r="A3" s="78" t="s">
        <v>105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C3" s="118" t="e">
        <f>$C$9/$C$8*40850+23500+$V$9</f>
        <v>#REF!</v>
      </c>
      <c r="AD3" s="119" t="e">
        <f>R9-AC3</f>
        <v>#REF!</v>
      </c>
    </row>
    <row r="4" ht="18" hidden="1" customHeight="1" collapsed="1" spans="1:27">
      <c r="A4" s="79"/>
      <c r="B4" s="79" t="e">
        <f>SUM(C4:G4)</f>
        <v>#REF!</v>
      </c>
      <c r="C4" s="79">
        <v>41050</v>
      </c>
      <c r="D4" s="79"/>
      <c r="E4" s="79"/>
      <c r="F4" s="80" t="e">
        <f>V8</f>
        <v>#REF!</v>
      </c>
      <c r="G4" s="79">
        <v>39300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106"/>
      <c r="W4" s="79"/>
      <c r="X4" s="79"/>
      <c r="Y4" s="79"/>
      <c r="Z4" s="79"/>
      <c r="AA4" s="79"/>
    </row>
    <row r="5" ht="46.5" customHeight="1" spans="1:27">
      <c r="A5" s="81" t="s">
        <v>32</v>
      </c>
      <c r="B5" s="81" t="s">
        <v>33</v>
      </c>
      <c r="C5" s="82" t="s">
        <v>106</v>
      </c>
      <c r="D5" s="82"/>
      <c r="E5" s="82"/>
      <c r="F5" s="82" t="s">
        <v>107</v>
      </c>
      <c r="G5" s="82"/>
      <c r="H5" s="82" t="s">
        <v>108</v>
      </c>
      <c r="I5" s="82"/>
      <c r="J5" s="82" t="s">
        <v>109</v>
      </c>
      <c r="K5" s="82"/>
      <c r="L5" s="82"/>
      <c r="M5" s="82"/>
      <c r="N5" s="82"/>
      <c r="O5" s="82"/>
      <c r="P5" s="82" t="s">
        <v>110</v>
      </c>
      <c r="Q5" s="82" t="s">
        <v>111</v>
      </c>
      <c r="R5" s="97" t="s">
        <v>112</v>
      </c>
      <c r="S5" s="107"/>
      <c r="T5" s="108" t="s">
        <v>113</v>
      </c>
      <c r="U5" s="109"/>
      <c r="V5" s="110"/>
      <c r="W5" s="110"/>
      <c r="X5" s="110"/>
      <c r="Y5" s="113" t="s">
        <v>114</v>
      </c>
      <c r="Z5" s="82"/>
      <c r="AA5" s="113" t="s">
        <v>115</v>
      </c>
    </row>
    <row r="6" ht="44.25" customHeight="1" spans="1:27">
      <c r="A6" s="81"/>
      <c r="B6" s="81"/>
      <c r="C6" s="82"/>
      <c r="D6" s="82"/>
      <c r="E6" s="82"/>
      <c r="F6" s="81" t="s">
        <v>116</v>
      </c>
      <c r="G6" s="82" t="s">
        <v>117</v>
      </c>
      <c r="H6" s="82" t="s">
        <v>116</v>
      </c>
      <c r="I6" s="82" t="s">
        <v>117</v>
      </c>
      <c r="J6" s="97" t="s">
        <v>118</v>
      </c>
      <c r="K6" s="98"/>
      <c r="L6" s="98"/>
      <c r="M6" s="82" t="s">
        <v>119</v>
      </c>
      <c r="N6" s="82"/>
      <c r="O6" s="82" t="s">
        <v>120</v>
      </c>
      <c r="P6" s="82"/>
      <c r="Q6" s="82"/>
      <c r="R6" s="111"/>
      <c r="S6" s="112"/>
      <c r="T6" s="113" t="s">
        <v>40</v>
      </c>
      <c r="U6" s="97" t="s">
        <v>41</v>
      </c>
      <c r="V6" s="107"/>
      <c r="W6" s="97" t="s">
        <v>121</v>
      </c>
      <c r="X6" s="107"/>
      <c r="Y6" s="120"/>
      <c r="Z6" s="82"/>
      <c r="AA6" s="120"/>
    </row>
    <row r="7" ht="37.5" customHeight="1" spans="1:27">
      <c r="A7" s="81"/>
      <c r="B7" s="81"/>
      <c r="C7" s="82"/>
      <c r="D7" s="9" t="s">
        <v>122</v>
      </c>
      <c r="E7" s="82" t="s">
        <v>123</v>
      </c>
      <c r="F7" s="81"/>
      <c r="G7" s="82"/>
      <c r="H7" s="82"/>
      <c r="I7" s="82" t="s">
        <v>124</v>
      </c>
      <c r="J7" s="82" t="s">
        <v>125</v>
      </c>
      <c r="K7" s="82" t="s">
        <v>126</v>
      </c>
      <c r="L7" s="82" t="s">
        <v>127</v>
      </c>
      <c r="M7" s="99" t="s">
        <v>128</v>
      </c>
      <c r="N7" s="99" t="s">
        <v>127</v>
      </c>
      <c r="O7" s="82"/>
      <c r="P7" s="82"/>
      <c r="Q7" s="82"/>
      <c r="R7" s="82" t="s">
        <v>127</v>
      </c>
      <c r="S7" s="82" t="s">
        <v>129</v>
      </c>
      <c r="T7" s="99"/>
      <c r="U7" s="82" t="s">
        <v>124</v>
      </c>
      <c r="V7" s="114" t="s">
        <v>45</v>
      </c>
      <c r="W7" s="82" t="s">
        <v>124</v>
      </c>
      <c r="X7" s="114" t="s">
        <v>45</v>
      </c>
      <c r="Y7" s="99"/>
      <c r="Z7" s="82"/>
      <c r="AA7" s="99"/>
    </row>
    <row r="8" ht="21.75" hidden="1" customHeight="1" spans="1:31">
      <c r="A8" s="82" t="s">
        <v>46</v>
      </c>
      <c r="B8" s="82"/>
      <c r="C8" s="9" t="e">
        <f>C9+#REF!</f>
        <v>#REF!</v>
      </c>
      <c r="D8" s="73"/>
      <c r="E8" s="9"/>
      <c r="F8" s="9" t="e">
        <f>F9+#REF!</f>
        <v>#REF!</v>
      </c>
      <c r="G8" s="9" t="e">
        <f>G9+#REF!</f>
        <v>#REF!</v>
      </c>
      <c r="H8" s="9" t="e">
        <f>H9+#REF!</f>
        <v>#REF!</v>
      </c>
      <c r="I8" s="9" t="e">
        <f>I9+#REF!</f>
        <v>#REF!</v>
      </c>
      <c r="J8" s="100" t="e">
        <f>J9+#REF!</f>
        <v>#REF!</v>
      </c>
      <c r="K8" s="9" t="e">
        <f>K9+#REF!</f>
        <v>#REF!</v>
      </c>
      <c r="L8" s="9" t="e">
        <f>L9+#REF!</f>
        <v>#REF!</v>
      </c>
      <c r="M8" s="9"/>
      <c r="N8" s="9"/>
      <c r="O8" s="9" t="e">
        <f>O9+#REF!</f>
        <v>#REF!</v>
      </c>
      <c r="P8" s="9" t="e">
        <f>P9+#REF!</f>
        <v>#REF!</v>
      </c>
      <c r="Q8" s="9" t="e">
        <f>Q9+#REF!</f>
        <v>#REF!</v>
      </c>
      <c r="R8" s="9" t="e">
        <f>R9+#REF!</f>
        <v>#REF!</v>
      </c>
      <c r="S8" s="9" t="e">
        <f>S9+#REF!</f>
        <v>#REF!</v>
      </c>
      <c r="T8" s="9" t="e">
        <f>T9+#REF!</f>
        <v>#REF!</v>
      </c>
      <c r="U8" s="9" t="e">
        <f>U9+#REF!</f>
        <v>#REF!</v>
      </c>
      <c r="V8" s="100" t="e">
        <f>V9+#REF!</f>
        <v>#REF!</v>
      </c>
      <c r="W8" s="9" t="e">
        <f>W9+#REF!</f>
        <v>#REF!</v>
      </c>
      <c r="X8" s="9" t="e">
        <f>X9+#REF!</f>
        <v>#REF!</v>
      </c>
      <c r="Y8" s="9" t="e">
        <f>Y9+#REF!</f>
        <v>#REF!</v>
      </c>
      <c r="Z8" s="9"/>
      <c r="AA8" s="9" t="e">
        <f>AA9+#REF!</f>
        <v>#REF!</v>
      </c>
      <c r="AB8" s="121"/>
      <c r="AC8" s="73">
        <v>0.9757</v>
      </c>
      <c r="AD8" s="73">
        <v>0.9594</v>
      </c>
      <c r="AE8" s="95">
        <f>P9-R9</f>
        <v>-1</v>
      </c>
    </row>
    <row r="9" ht="24" customHeight="1" spans="1:30">
      <c r="A9" s="83"/>
      <c r="B9" s="33" t="s">
        <v>47</v>
      </c>
      <c r="C9" s="84">
        <f>SUM(C10:C41)</f>
        <v>246317</v>
      </c>
      <c r="D9" s="84">
        <f>SUM(D10:D41)</f>
        <v>229493</v>
      </c>
      <c r="E9" s="84">
        <f>SUM(E10:E41)</f>
        <v>16824</v>
      </c>
      <c r="F9" s="84">
        <f t="shared" ref="F9:AA9" si="0">SUM(F10:F41)</f>
        <v>300875</v>
      </c>
      <c r="G9" s="84">
        <f t="shared" si="0"/>
        <v>90880.4</v>
      </c>
      <c r="H9" s="84">
        <f t="shared" si="0"/>
        <v>321521</v>
      </c>
      <c r="I9" s="84">
        <f t="shared" si="0"/>
        <v>68160.3</v>
      </c>
      <c r="J9" s="101">
        <f t="shared" si="0"/>
        <v>25.1019561290323</v>
      </c>
      <c r="K9" s="84">
        <f t="shared" si="0"/>
        <v>198347.727700903</v>
      </c>
      <c r="L9" s="84">
        <f t="shared" si="0"/>
        <v>67496.3</v>
      </c>
      <c r="M9" s="84">
        <f t="shared" si="0"/>
        <v>83</v>
      </c>
      <c r="N9" s="84">
        <f t="shared" si="0"/>
        <v>664</v>
      </c>
      <c r="O9" s="84">
        <f t="shared" si="0"/>
        <v>68160.3</v>
      </c>
      <c r="P9" s="84">
        <f t="shared" si="0"/>
        <v>227201</v>
      </c>
      <c r="Q9" s="84">
        <f t="shared" si="0"/>
        <v>208439</v>
      </c>
      <c r="R9" s="84">
        <f t="shared" si="0"/>
        <v>227202</v>
      </c>
      <c r="S9" s="84">
        <f t="shared" si="0"/>
        <v>18763</v>
      </c>
      <c r="T9" s="84">
        <f t="shared" si="0"/>
        <v>213553</v>
      </c>
      <c r="U9" s="84">
        <f t="shared" si="0"/>
        <v>19371</v>
      </c>
      <c r="V9" s="84">
        <f t="shared" si="0"/>
        <v>173004</v>
      </c>
      <c r="W9" s="115">
        <f t="shared" si="0"/>
        <v>5690</v>
      </c>
      <c r="X9" s="115">
        <f t="shared" si="0"/>
        <v>15488</v>
      </c>
      <c r="Y9" s="84">
        <f t="shared" si="0"/>
        <v>13649</v>
      </c>
      <c r="Z9" s="84"/>
      <c r="AA9" s="84" t="e">
        <f t="shared" si="0"/>
        <v>#REF!</v>
      </c>
      <c r="AB9" s="121">
        <f t="shared" ref="AB9:AB41" si="1">R9/C9*10000</f>
        <v>9223.96748904866</v>
      </c>
      <c r="AD9" s="122">
        <f>P9-Q9</f>
        <v>18762</v>
      </c>
    </row>
    <row r="10" ht="20.1" customHeight="1" spans="1:31">
      <c r="A10" s="85" t="s">
        <v>48</v>
      </c>
      <c r="B10" s="86" t="s">
        <v>49</v>
      </c>
      <c r="C10" s="87">
        <v>18114</v>
      </c>
      <c r="D10" s="87">
        <v>18128</v>
      </c>
      <c r="E10" s="87">
        <v>-14</v>
      </c>
      <c r="F10" s="87">
        <v>21735</v>
      </c>
      <c r="G10" s="88">
        <v>6565.13666472788</v>
      </c>
      <c r="H10" s="87">
        <v>22953</v>
      </c>
      <c r="I10" s="88">
        <v>4865.88237129145</v>
      </c>
      <c r="J10" s="102">
        <v>0.933328</v>
      </c>
      <c r="K10" s="88">
        <v>16906.303392</v>
      </c>
      <c r="L10" s="88">
        <v>5753.09300925384</v>
      </c>
      <c r="M10" s="88">
        <v>1</v>
      </c>
      <c r="N10" s="88">
        <v>8</v>
      </c>
      <c r="O10" s="88">
        <v>5761.09300925384</v>
      </c>
      <c r="P10" s="103">
        <v>17192</v>
      </c>
      <c r="Q10" s="88">
        <v>16492</v>
      </c>
      <c r="R10" s="116">
        <v>16774</v>
      </c>
      <c r="S10" s="116">
        <v>282</v>
      </c>
      <c r="T10" s="88">
        <v>16241</v>
      </c>
      <c r="U10" s="88">
        <v>1810</v>
      </c>
      <c r="V10" s="88">
        <v>12455</v>
      </c>
      <c r="W10" s="117">
        <v>510</v>
      </c>
      <c r="X10" s="117">
        <v>1466</v>
      </c>
      <c r="Y10" s="117">
        <v>533</v>
      </c>
      <c r="Z10" s="123"/>
      <c r="AA10" s="117" t="e">
        <f>VLOOKUP(B10,#REF!,7,FALSE)</f>
        <v>#REF!</v>
      </c>
      <c r="AB10" s="121">
        <f t="shared" si="1"/>
        <v>9260.2406978028</v>
      </c>
      <c r="AC10" s="124">
        <f t="shared" ref="AC10:AC41" si="2">P10-Q10</f>
        <v>700</v>
      </c>
      <c r="AD10" s="122">
        <f t="shared" ref="AD10:AD41" si="3">P10-Q10</f>
        <v>700</v>
      </c>
      <c r="AE10" s="118">
        <f>T10-P10</f>
        <v>-951</v>
      </c>
    </row>
    <row r="11" ht="20.1" customHeight="1" spans="1:31">
      <c r="A11" s="89"/>
      <c r="B11" s="86" t="s">
        <v>50</v>
      </c>
      <c r="C11" s="87">
        <v>14004</v>
      </c>
      <c r="D11" s="87">
        <v>14141</v>
      </c>
      <c r="E11" s="87">
        <v>-137</v>
      </c>
      <c r="F11" s="87">
        <v>16804</v>
      </c>
      <c r="G11" s="88">
        <v>5075.70998454508</v>
      </c>
      <c r="H11" s="87">
        <v>17783</v>
      </c>
      <c r="I11" s="88">
        <v>3769.87697506539</v>
      </c>
      <c r="J11" s="102">
        <v>0.9106</v>
      </c>
      <c r="K11" s="88">
        <v>12752.0424</v>
      </c>
      <c r="L11" s="88">
        <v>4339.42798044568</v>
      </c>
      <c r="M11" s="88">
        <v>4</v>
      </c>
      <c r="N11" s="88">
        <v>32</v>
      </c>
      <c r="O11" s="88">
        <v>4371.42798044568</v>
      </c>
      <c r="P11" s="88">
        <v>13217</v>
      </c>
      <c r="Q11" s="88">
        <v>12575</v>
      </c>
      <c r="R11" s="116">
        <v>12896</v>
      </c>
      <c r="S11" s="116">
        <v>321</v>
      </c>
      <c r="T11" s="88">
        <v>12206</v>
      </c>
      <c r="U11" s="88">
        <v>1380</v>
      </c>
      <c r="V11" s="88">
        <v>9506</v>
      </c>
      <c r="W11" s="117">
        <v>373</v>
      </c>
      <c r="X11" s="117">
        <v>947</v>
      </c>
      <c r="Y11" s="117">
        <v>690</v>
      </c>
      <c r="Z11" s="123"/>
      <c r="AA11" s="117" t="e">
        <f>VLOOKUP(B11,#REF!,7,FALSE)</f>
        <v>#REF!</v>
      </c>
      <c r="AB11" s="121">
        <f t="shared" si="1"/>
        <v>9208.79748643245</v>
      </c>
      <c r="AC11" s="124">
        <f t="shared" si="2"/>
        <v>642</v>
      </c>
      <c r="AD11" s="122">
        <f t="shared" si="3"/>
        <v>642</v>
      </c>
      <c r="AE11" s="118">
        <f t="shared" ref="AE11:AE41" si="4">T11-P11</f>
        <v>-1011</v>
      </c>
    </row>
    <row r="12" ht="20.1" customHeight="1" spans="1:31">
      <c r="A12" s="89"/>
      <c r="B12" s="86" t="s">
        <v>51</v>
      </c>
      <c r="C12" s="87">
        <v>9870</v>
      </c>
      <c r="D12" s="87">
        <v>9422</v>
      </c>
      <c r="E12" s="87">
        <v>448</v>
      </c>
      <c r="F12" s="87">
        <v>11840</v>
      </c>
      <c r="G12" s="88">
        <v>3576.31553302867</v>
      </c>
      <c r="H12" s="87">
        <v>14531</v>
      </c>
      <c r="I12" s="88">
        <v>3080.47474130772</v>
      </c>
      <c r="J12" s="102">
        <v>0.775896</v>
      </c>
      <c r="K12" s="88">
        <v>7658.09352</v>
      </c>
      <c r="L12" s="88">
        <v>2605.99394631543</v>
      </c>
      <c r="M12" s="88">
        <v>3</v>
      </c>
      <c r="N12" s="88">
        <v>24</v>
      </c>
      <c r="O12" s="88">
        <v>2629.99394631543</v>
      </c>
      <c r="P12" s="88">
        <v>9287</v>
      </c>
      <c r="Q12" s="88">
        <v>8580</v>
      </c>
      <c r="R12" s="116">
        <v>9061</v>
      </c>
      <c r="S12" s="116">
        <v>481</v>
      </c>
      <c r="T12" s="88">
        <v>9022</v>
      </c>
      <c r="U12" s="88">
        <v>1000</v>
      </c>
      <c r="V12" s="88">
        <v>7173</v>
      </c>
      <c r="W12" s="117">
        <v>248</v>
      </c>
      <c r="X12" s="117">
        <v>601</v>
      </c>
      <c r="Y12" s="117">
        <v>39</v>
      </c>
      <c r="Z12" s="123"/>
      <c r="AA12" s="117" t="e">
        <f>VLOOKUP(B12,#REF!,7,FALSE)</f>
        <v>#REF!</v>
      </c>
      <c r="AB12" s="121">
        <f t="shared" si="1"/>
        <v>9180.34447821682</v>
      </c>
      <c r="AC12" s="124">
        <f t="shared" si="2"/>
        <v>707</v>
      </c>
      <c r="AD12" s="122">
        <f t="shared" si="3"/>
        <v>707</v>
      </c>
      <c r="AE12" s="118">
        <f t="shared" si="4"/>
        <v>-265</v>
      </c>
    </row>
    <row r="13" ht="20.1" customHeight="1" spans="1:31">
      <c r="A13" s="89"/>
      <c r="B13" s="86" t="s">
        <v>52</v>
      </c>
      <c r="C13" s="87">
        <v>9758</v>
      </c>
      <c r="D13" s="87">
        <v>10107</v>
      </c>
      <c r="E13" s="87">
        <v>-349</v>
      </c>
      <c r="F13" s="87">
        <v>11708</v>
      </c>
      <c r="G13" s="88">
        <v>3536.44444769422</v>
      </c>
      <c r="H13" s="87">
        <v>12763</v>
      </c>
      <c r="I13" s="88">
        <v>2705.67057486136</v>
      </c>
      <c r="J13" s="102">
        <v>0.882864</v>
      </c>
      <c r="K13" s="88">
        <v>8614.986912</v>
      </c>
      <c r="L13" s="88">
        <v>2931.61786045396</v>
      </c>
      <c r="M13" s="88">
        <v>3</v>
      </c>
      <c r="N13" s="88">
        <v>24</v>
      </c>
      <c r="O13" s="88">
        <v>2955.61786045396</v>
      </c>
      <c r="P13" s="88">
        <v>9198</v>
      </c>
      <c r="Q13" s="88">
        <v>9101</v>
      </c>
      <c r="R13" s="116">
        <v>9101</v>
      </c>
      <c r="S13" s="116">
        <v>0</v>
      </c>
      <c r="T13" s="88">
        <v>8562</v>
      </c>
      <c r="U13" s="88">
        <v>970</v>
      </c>
      <c r="V13" s="88">
        <v>6645</v>
      </c>
      <c r="W13" s="117">
        <v>270</v>
      </c>
      <c r="X13" s="117">
        <v>677</v>
      </c>
      <c r="Y13" s="117">
        <v>539</v>
      </c>
      <c r="Z13" s="123"/>
      <c r="AA13" s="117" t="e">
        <f>VLOOKUP(B13,#REF!,7,FALSE)</f>
        <v>#REF!</v>
      </c>
      <c r="AB13" s="121">
        <f t="shared" si="1"/>
        <v>9326.70629227301</v>
      </c>
      <c r="AC13" s="124">
        <f t="shared" si="2"/>
        <v>97</v>
      </c>
      <c r="AD13" s="122">
        <f t="shared" si="3"/>
        <v>97</v>
      </c>
      <c r="AE13" s="118">
        <f t="shared" si="4"/>
        <v>-636</v>
      </c>
    </row>
    <row r="14" ht="20.1" customHeight="1" spans="1:31">
      <c r="A14" s="89"/>
      <c r="B14" s="86" t="s">
        <v>53</v>
      </c>
      <c r="C14" s="87">
        <v>11279</v>
      </c>
      <c r="D14" s="87">
        <v>10385</v>
      </c>
      <c r="E14" s="87">
        <v>894</v>
      </c>
      <c r="F14" s="87">
        <v>15268</v>
      </c>
      <c r="G14" s="88">
        <v>4611.75553701703</v>
      </c>
      <c r="H14" s="87">
        <v>16631</v>
      </c>
      <c r="I14" s="88">
        <v>3525.66068561618</v>
      </c>
      <c r="J14" s="102">
        <v>0.776876</v>
      </c>
      <c r="K14" s="88">
        <v>8762.384404</v>
      </c>
      <c r="L14" s="88">
        <v>2981.77616301985</v>
      </c>
      <c r="M14" s="88">
        <v>0</v>
      </c>
      <c r="N14" s="88">
        <v>0</v>
      </c>
      <c r="O14" s="88">
        <v>2981.77616301985</v>
      </c>
      <c r="P14" s="88">
        <v>11119</v>
      </c>
      <c r="Q14" s="88">
        <v>9878</v>
      </c>
      <c r="R14" s="116">
        <v>10849</v>
      </c>
      <c r="S14" s="116">
        <v>971</v>
      </c>
      <c r="T14" s="88">
        <v>10513</v>
      </c>
      <c r="U14" s="88">
        <v>1220</v>
      </c>
      <c r="V14" s="88">
        <v>8369</v>
      </c>
      <c r="W14" s="117">
        <v>287</v>
      </c>
      <c r="X14" s="117">
        <v>637</v>
      </c>
      <c r="Y14" s="117">
        <v>336</v>
      </c>
      <c r="Z14" s="123"/>
      <c r="AA14" s="117" t="e">
        <f>VLOOKUP(B14,#REF!,7,FALSE)</f>
        <v>#REF!</v>
      </c>
      <c r="AB14" s="121">
        <f t="shared" si="1"/>
        <v>9618.76052841564</v>
      </c>
      <c r="AC14" s="124">
        <f t="shared" si="2"/>
        <v>1241</v>
      </c>
      <c r="AD14" s="122">
        <f t="shared" si="3"/>
        <v>1241</v>
      </c>
      <c r="AE14" s="118">
        <f t="shared" si="4"/>
        <v>-606</v>
      </c>
    </row>
    <row r="15" ht="20.1" customHeight="1" spans="1:31">
      <c r="A15" s="89"/>
      <c r="B15" s="86" t="s">
        <v>54</v>
      </c>
      <c r="C15" s="87">
        <v>11294</v>
      </c>
      <c r="D15" s="87">
        <v>10375</v>
      </c>
      <c r="E15" s="87">
        <v>919</v>
      </c>
      <c r="F15" s="87">
        <v>16321</v>
      </c>
      <c r="G15" s="88">
        <v>4929.81805866224</v>
      </c>
      <c r="H15" s="87">
        <v>17385</v>
      </c>
      <c r="I15" s="88">
        <v>3685.5036389536</v>
      </c>
      <c r="J15" s="102">
        <v>0.789532</v>
      </c>
      <c r="K15" s="88">
        <v>8916.974408</v>
      </c>
      <c r="L15" s="88">
        <v>3034.38202550152</v>
      </c>
      <c r="M15" s="88">
        <v>3</v>
      </c>
      <c r="N15" s="88">
        <v>24</v>
      </c>
      <c r="O15" s="88">
        <v>3058.38202550152</v>
      </c>
      <c r="P15" s="88">
        <v>11674</v>
      </c>
      <c r="Q15" s="88">
        <v>10384</v>
      </c>
      <c r="R15" s="116">
        <v>11390</v>
      </c>
      <c r="S15" s="116">
        <v>1006</v>
      </c>
      <c r="T15" s="88">
        <v>11197.1</v>
      </c>
      <c r="U15" s="88">
        <v>1292.1</v>
      </c>
      <c r="V15" s="88">
        <v>9058</v>
      </c>
      <c r="W15" s="117">
        <v>294</v>
      </c>
      <c r="X15" s="117">
        <v>553</v>
      </c>
      <c r="Y15" s="117">
        <v>192.9</v>
      </c>
      <c r="Z15" s="123"/>
      <c r="AA15" s="117" t="e">
        <f>VLOOKUP(B15,#REF!,5,FALSE)</f>
        <v>#REF!</v>
      </c>
      <c r="AB15" s="121">
        <f t="shared" si="1"/>
        <v>10085.0008854259</v>
      </c>
      <c r="AC15" s="124">
        <f t="shared" si="2"/>
        <v>1290</v>
      </c>
      <c r="AD15" s="122">
        <f t="shared" si="3"/>
        <v>1290</v>
      </c>
      <c r="AE15" s="118">
        <f t="shared" si="4"/>
        <v>-476.9</v>
      </c>
    </row>
    <row r="16" ht="20.1" customHeight="1" spans="1:31">
      <c r="A16" s="89"/>
      <c r="B16" s="86" t="s">
        <v>55</v>
      </c>
      <c r="C16" s="87">
        <v>5442</v>
      </c>
      <c r="D16" s="87">
        <v>4336</v>
      </c>
      <c r="E16" s="87">
        <v>1106</v>
      </c>
      <c r="F16" s="87">
        <v>6761</v>
      </c>
      <c r="G16" s="88">
        <v>2042.18490868301</v>
      </c>
      <c r="H16" s="87">
        <v>6881</v>
      </c>
      <c r="I16" s="88">
        <v>1458.72594418405</v>
      </c>
      <c r="J16" s="102">
        <v>0.807312</v>
      </c>
      <c r="K16" s="88">
        <v>4393.391904</v>
      </c>
      <c r="L16" s="88">
        <v>1495.03955203922</v>
      </c>
      <c r="M16" s="88">
        <v>5</v>
      </c>
      <c r="N16" s="88">
        <v>40</v>
      </c>
      <c r="O16" s="88">
        <v>1535.03955203922</v>
      </c>
      <c r="P16" s="88">
        <v>5036</v>
      </c>
      <c r="Q16" s="88">
        <v>3905</v>
      </c>
      <c r="R16" s="116">
        <v>4914</v>
      </c>
      <c r="S16" s="116">
        <v>1009</v>
      </c>
      <c r="T16" s="88">
        <v>4866</v>
      </c>
      <c r="U16" s="88">
        <v>560</v>
      </c>
      <c r="V16" s="88">
        <v>3884</v>
      </c>
      <c r="W16" s="117">
        <v>122</v>
      </c>
      <c r="X16" s="117">
        <v>300</v>
      </c>
      <c r="Y16" s="117">
        <v>48</v>
      </c>
      <c r="Z16" s="123"/>
      <c r="AA16" s="117" t="e">
        <f>VLOOKUP(B16,#REF!,5,FALSE)</f>
        <v>#REF!</v>
      </c>
      <c r="AB16" s="121">
        <f t="shared" si="1"/>
        <v>9029.76846747519</v>
      </c>
      <c r="AC16" s="124">
        <f t="shared" si="2"/>
        <v>1131</v>
      </c>
      <c r="AD16" s="122">
        <f t="shared" si="3"/>
        <v>1131</v>
      </c>
      <c r="AE16" s="118">
        <f t="shared" si="4"/>
        <v>-170</v>
      </c>
    </row>
    <row r="17" ht="20.1" customHeight="1" spans="1:31">
      <c r="A17" s="89"/>
      <c r="B17" s="86" t="s">
        <v>56</v>
      </c>
      <c r="C17" s="87">
        <v>9511</v>
      </c>
      <c r="D17" s="87">
        <v>7988</v>
      </c>
      <c r="E17" s="87">
        <v>1523</v>
      </c>
      <c r="F17" s="87">
        <v>12605</v>
      </c>
      <c r="G17" s="88">
        <v>3807.38659576236</v>
      </c>
      <c r="H17" s="87">
        <v>13269</v>
      </c>
      <c r="I17" s="88">
        <v>2812.93918810902</v>
      </c>
      <c r="J17" s="102">
        <v>0.800632</v>
      </c>
      <c r="K17" s="88">
        <v>7614.810952</v>
      </c>
      <c r="L17" s="88">
        <v>2591.2652008523</v>
      </c>
      <c r="M17" s="88">
        <v>6</v>
      </c>
      <c r="N17" s="88">
        <v>48</v>
      </c>
      <c r="O17" s="88">
        <v>2639.2652008523</v>
      </c>
      <c r="P17" s="88">
        <v>9260</v>
      </c>
      <c r="Q17" s="88">
        <v>7455</v>
      </c>
      <c r="R17" s="116">
        <v>9035</v>
      </c>
      <c r="S17" s="116">
        <v>1580</v>
      </c>
      <c r="T17" s="88">
        <v>8222</v>
      </c>
      <c r="U17" s="88">
        <v>960</v>
      </c>
      <c r="V17" s="88">
        <v>6650</v>
      </c>
      <c r="W17" s="117">
        <v>209</v>
      </c>
      <c r="X17" s="117">
        <v>403</v>
      </c>
      <c r="Y17" s="117">
        <v>813</v>
      </c>
      <c r="Z17" s="123"/>
      <c r="AA17" s="117" t="e">
        <f>VLOOKUP(B17,#REF!,7,FALSE)</f>
        <v>#REF!</v>
      </c>
      <c r="AB17" s="121">
        <f t="shared" si="1"/>
        <v>9499.52686363158</v>
      </c>
      <c r="AC17" s="124">
        <f t="shared" si="2"/>
        <v>1805</v>
      </c>
      <c r="AD17" s="122">
        <f t="shared" si="3"/>
        <v>1805</v>
      </c>
      <c r="AE17" s="118">
        <f t="shared" si="4"/>
        <v>-1038</v>
      </c>
    </row>
    <row r="18" ht="20.1" customHeight="1" spans="1:31">
      <c r="A18" s="89"/>
      <c r="B18" s="86" t="s">
        <v>57</v>
      </c>
      <c r="C18" s="87">
        <v>3195</v>
      </c>
      <c r="D18" s="87">
        <v>3403</v>
      </c>
      <c r="E18" s="87">
        <v>-208</v>
      </c>
      <c r="F18" s="87">
        <v>3945</v>
      </c>
      <c r="G18" s="88">
        <v>1191.6017548816</v>
      </c>
      <c r="H18" s="87">
        <v>4296</v>
      </c>
      <c r="I18" s="88">
        <v>910.723246071019</v>
      </c>
      <c r="J18" s="102">
        <v>0.781388</v>
      </c>
      <c r="K18" s="88">
        <v>2496.53466</v>
      </c>
      <c r="L18" s="88">
        <v>849.552724021404</v>
      </c>
      <c r="M18" s="88">
        <v>0</v>
      </c>
      <c r="N18" s="88">
        <v>0</v>
      </c>
      <c r="O18" s="88">
        <v>849.552724021404</v>
      </c>
      <c r="P18" s="88">
        <v>2952</v>
      </c>
      <c r="Q18" s="88">
        <v>2940</v>
      </c>
      <c r="R18" s="116">
        <v>3140</v>
      </c>
      <c r="S18" s="116">
        <v>200</v>
      </c>
      <c r="T18" s="88">
        <v>2842.9</v>
      </c>
      <c r="U18" s="88">
        <v>340.9</v>
      </c>
      <c r="V18" s="88">
        <v>2290</v>
      </c>
      <c r="W18" s="117">
        <v>81</v>
      </c>
      <c r="X18" s="117">
        <v>131</v>
      </c>
      <c r="Y18" s="117">
        <v>297.1</v>
      </c>
      <c r="Z18" s="123"/>
      <c r="AA18" s="117" t="e">
        <f>VLOOKUP(B18,#REF!,5,FALSE)</f>
        <v>#REF!</v>
      </c>
      <c r="AB18" s="121">
        <f t="shared" si="1"/>
        <v>9827.85602503912</v>
      </c>
      <c r="AC18" s="124">
        <f t="shared" si="2"/>
        <v>12</v>
      </c>
      <c r="AD18" s="122">
        <f t="shared" si="3"/>
        <v>12</v>
      </c>
      <c r="AE18" s="118">
        <f t="shared" si="4"/>
        <v>-109.1</v>
      </c>
    </row>
    <row r="19" ht="20.1" customHeight="1" spans="1:31">
      <c r="A19" s="89"/>
      <c r="B19" s="90" t="s">
        <v>58</v>
      </c>
      <c r="C19" s="87">
        <v>3979</v>
      </c>
      <c r="D19" s="87">
        <v>3639</v>
      </c>
      <c r="E19" s="87">
        <v>340</v>
      </c>
      <c r="F19" s="87">
        <v>4904</v>
      </c>
      <c r="G19" s="88">
        <v>1481.27123090985</v>
      </c>
      <c r="H19" s="87">
        <v>5264</v>
      </c>
      <c r="I19" s="88">
        <v>1115.93276706654</v>
      </c>
      <c r="J19" s="102">
        <v>0.77634</v>
      </c>
      <c r="K19" s="88">
        <v>3089.05686</v>
      </c>
      <c r="L19" s="88">
        <v>1051.1837516688</v>
      </c>
      <c r="M19" s="88">
        <v>0</v>
      </c>
      <c r="N19" s="88">
        <v>0</v>
      </c>
      <c r="O19" s="88">
        <v>1051.1837516688</v>
      </c>
      <c r="P19" s="88">
        <v>3648</v>
      </c>
      <c r="Q19" s="88">
        <v>3241</v>
      </c>
      <c r="R19" s="116">
        <v>3559</v>
      </c>
      <c r="S19" s="116">
        <v>318</v>
      </c>
      <c r="T19" s="88">
        <v>3438</v>
      </c>
      <c r="U19" s="88">
        <v>400</v>
      </c>
      <c r="V19" s="88">
        <v>2773</v>
      </c>
      <c r="W19" s="117">
        <v>92</v>
      </c>
      <c r="X19" s="117">
        <v>173</v>
      </c>
      <c r="Y19" s="117">
        <v>121</v>
      </c>
      <c r="Z19" s="123"/>
      <c r="AA19" s="117" t="e">
        <f>VLOOKUP(B19,#REF!,5,FALSE)</f>
        <v>#REF!</v>
      </c>
      <c r="AB19" s="121">
        <f t="shared" si="1"/>
        <v>8944.45840663483</v>
      </c>
      <c r="AC19" s="124">
        <f t="shared" si="2"/>
        <v>407</v>
      </c>
      <c r="AD19" s="122">
        <f t="shared" si="3"/>
        <v>407</v>
      </c>
      <c r="AE19" s="118">
        <f t="shared" si="4"/>
        <v>-210</v>
      </c>
    </row>
    <row r="20" ht="20.1" customHeight="1" spans="1:31">
      <c r="A20" s="89"/>
      <c r="B20" s="86" t="s">
        <v>59</v>
      </c>
      <c r="C20" s="87">
        <v>10877</v>
      </c>
      <c r="D20" s="87">
        <v>9893</v>
      </c>
      <c r="E20" s="87">
        <v>984</v>
      </c>
      <c r="F20" s="87">
        <v>13464</v>
      </c>
      <c r="G20" s="88">
        <v>4066.850704113</v>
      </c>
      <c r="H20" s="87">
        <v>13961</v>
      </c>
      <c r="I20" s="88">
        <v>2959.638556424</v>
      </c>
      <c r="J20" s="102">
        <v>0.836452</v>
      </c>
      <c r="K20" s="88">
        <v>9098.088404</v>
      </c>
      <c r="L20" s="88">
        <v>3096.01381100223</v>
      </c>
      <c r="M20" s="88">
        <v>2</v>
      </c>
      <c r="N20" s="88">
        <v>16</v>
      </c>
      <c r="O20" s="88">
        <v>3112.01381100223</v>
      </c>
      <c r="P20" s="88">
        <v>10139</v>
      </c>
      <c r="Q20" s="88">
        <v>8497</v>
      </c>
      <c r="R20" s="116">
        <v>9893</v>
      </c>
      <c r="S20" s="116">
        <v>1396</v>
      </c>
      <c r="T20" s="88">
        <v>9000</v>
      </c>
      <c r="U20" s="88">
        <v>1040</v>
      </c>
      <c r="V20" s="88">
        <v>7126</v>
      </c>
      <c r="W20" s="117">
        <v>252</v>
      </c>
      <c r="X20" s="117">
        <v>582</v>
      </c>
      <c r="Y20" s="117">
        <v>893</v>
      </c>
      <c r="Z20" s="123"/>
      <c r="AA20" s="117" t="e">
        <f>VLOOKUP(B20,#REF!,7,FALSE)</f>
        <v>#REF!</v>
      </c>
      <c r="AB20" s="121">
        <f t="shared" si="1"/>
        <v>9095.33878826882</v>
      </c>
      <c r="AC20" s="124">
        <f t="shared" si="2"/>
        <v>1642</v>
      </c>
      <c r="AD20" s="122">
        <f t="shared" si="3"/>
        <v>1642</v>
      </c>
      <c r="AE20" s="118">
        <f t="shared" si="4"/>
        <v>-1139</v>
      </c>
    </row>
    <row r="21" ht="20.1" customHeight="1" spans="1:31">
      <c r="A21" s="91"/>
      <c r="B21" s="86" t="s">
        <v>60</v>
      </c>
      <c r="C21" s="87">
        <v>6512</v>
      </c>
      <c r="D21" s="87">
        <v>6266</v>
      </c>
      <c r="E21" s="87">
        <v>246</v>
      </c>
      <c r="F21" s="87">
        <v>7972</v>
      </c>
      <c r="G21" s="88">
        <v>2407.97191125883</v>
      </c>
      <c r="H21" s="87">
        <v>10662</v>
      </c>
      <c r="I21" s="88">
        <v>2260.27263724609</v>
      </c>
      <c r="J21" s="102">
        <v>0.900732</v>
      </c>
      <c r="K21" s="88">
        <v>5865.566784</v>
      </c>
      <c r="L21" s="88">
        <v>1996.01003707942</v>
      </c>
      <c r="M21" s="88">
        <v>1</v>
      </c>
      <c r="N21" s="88">
        <v>8</v>
      </c>
      <c r="O21" s="88">
        <v>2004.01003707942</v>
      </c>
      <c r="P21" s="88">
        <v>6672</v>
      </c>
      <c r="Q21" s="88">
        <v>6154</v>
      </c>
      <c r="R21" s="116">
        <v>6510</v>
      </c>
      <c r="S21" s="116">
        <v>356</v>
      </c>
      <c r="T21" s="88">
        <v>6341</v>
      </c>
      <c r="U21" s="88">
        <v>720</v>
      </c>
      <c r="V21" s="88">
        <v>4951</v>
      </c>
      <c r="W21" s="117">
        <v>185</v>
      </c>
      <c r="X21" s="117">
        <v>485</v>
      </c>
      <c r="Y21" s="117">
        <v>169</v>
      </c>
      <c r="Z21" s="123"/>
      <c r="AA21" s="117" t="e">
        <f>VLOOKUP(B21,#REF!,7,FALSE)</f>
        <v>#REF!</v>
      </c>
      <c r="AB21" s="121">
        <f t="shared" si="1"/>
        <v>9996.92874692875</v>
      </c>
      <c r="AC21" s="124">
        <f t="shared" si="2"/>
        <v>518</v>
      </c>
      <c r="AD21" s="122">
        <f t="shared" si="3"/>
        <v>518</v>
      </c>
      <c r="AE21" s="118">
        <f t="shared" si="4"/>
        <v>-331</v>
      </c>
    </row>
    <row r="22" ht="20.1" customHeight="1" spans="1:31">
      <c r="A22" s="89" t="s">
        <v>65</v>
      </c>
      <c r="B22" s="86" t="s">
        <v>66</v>
      </c>
      <c r="C22" s="87">
        <v>6472</v>
      </c>
      <c r="D22" s="87">
        <v>5629</v>
      </c>
      <c r="E22" s="87">
        <v>843</v>
      </c>
      <c r="F22" s="87">
        <v>9184</v>
      </c>
      <c r="G22" s="88">
        <v>2774.06096751143</v>
      </c>
      <c r="H22" s="87">
        <v>9596</v>
      </c>
      <c r="I22" s="88">
        <v>2034.28777218284</v>
      </c>
      <c r="J22" s="102">
        <v>0.773932</v>
      </c>
      <c r="K22" s="88">
        <v>5008.887904</v>
      </c>
      <c r="L22" s="88">
        <v>1704.48839799447</v>
      </c>
      <c r="M22" s="88">
        <v>5</v>
      </c>
      <c r="N22" s="88">
        <v>40</v>
      </c>
      <c r="O22" s="88">
        <v>1744.48839799447</v>
      </c>
      <c r="P22" s="88">
        <v>6553</v>
      </c>
      <c r="Q22" s="88">
        <v>5401</v>
      </c>
      <c r="R22" s="116">
        <v>6394</v>
      </c>
      <c r="S22" s="116">
        <v>993</v>
      </c>
      <c r="T22" s="88">
        <v>5554</v>
      </c>
      <c r="U22" s="88">
        <v>153</v>
      </c>
      <c r="V22" s="88">
        <v>5062</v>
      </c>
      <c r="W22" s="117">
        <v>38</v>
      </c>
      <c r="X22" s="117">
        <v>301</v>
      </c>
      <c r="Y22" s="117">
        <v>840</v>
      </c>
      <c r="Z22" s="123"/>
      <c r="AA22" s="117" t="e">
        <f>VLOOKUP(B22,#REF!,5,FALSE)</f>
        <v>#REF!</v>
      </c>
      <c r="AB22" s="121">
        <f t="shared" si="1"/>
        <v>9879.48084054388</v>
      </c>
      <c r="AC22" s="124">
        <f t="shared" si="2"/>
        <v>1152</v>
      </c>
      <c r="AD22" s="122">
        <f t="shared" si="3"/>
        <v>1152</v>
      </c>
      <c r="AE22" s="118">
        <f t="shared" si="4"/>
        <v>-999</v>
      </c>
    </row>
    <row r="23" ht="20.1" customHeight="1" spans="1:31">
      <c r="A23" s="91"/>
      <c r="B23" s="86" t="s">
        <v>67</v>
      </c>
      <c r="C23" s="87">
        <v>4599</v>
      </c>
      <c r="D23" s="87">
        <v>3890</v>
      </c>
      <c r="E23" s="87">
        <v>709</v>
      </c>
      <c r="F23" s="87">
        <v>5399</v>
      </c>
      <c r="G23" s="88">
        <v>1630.787800914</v>
      </c>
      <c r="H23" s="87">
        <v>5609</v>
      </c>
      <c r="I23" s="88">
        <v>1189.07045791721</v>
      </c>
      <c r="J23" s="102">
        <v>0.7823</v>
      </c>
      <c r="K23" s="88">
        <v>3597.7977</v>
      </c>
      <c r="L23" s="88">
        <v>1224.30458726855</v>
      </c>
      <c r="M23" s="88">
        <v>0</v>
      </c>
      <c r="N23" s="88">
        <v>0</v>
      </c>
      <c r="O23" s="88">
        <v>1224.30458726855</v>
      </c>
      <c r="P23" s="88">
        <v>4044</v>
      </c>
      <c r="Q23" s="88">
        <v>3431</v>
      </c>
      <c r="R23" s="116">
        <v>3946</v>
      </c>
      <c r="S23" s="116">
        <v>515</v>
      </c>
      <c r="T23" s="88">
        <v>3593</v>
      </c>
      <c r="U23" s="88">
        <v>279</v>
      </c>
      <c r="V23" s="88">
        <v>2693</v>
      </c>
      <c r="W23" s="117">
        <v>70</v>
      </c>
      <c r="X23" s="117">
        <v>551</v>
      </c>
      <c r="Y23" s="117">
        <v>353</v>
      </c>
      <c r="Z23" s="123"/>
      <c r="AA23" s="117" t="e">
        <f>VLOOKUP(B23,#REF!,5,FALSE)</f>
        <v>#REF!</v>
      </c>
      <c r="AB23" s="121">
        <f t="shared" si="1"/>
        <v>8580.12611437269</v>
      </c>
      <c r="AC23" s="124">
        <f t="shared" si="2"/>
        <v>613</v>
      </c>
      <c r="AD23" s="122">
        <f t="shared" si="3"/>
        <v>613</v>
      </c>
      <c r="AE23" s="118">
        <f t="shared" si="4"/>
        <v>-451</v>
      </c>
    </row>
    <row r="24" ht="20.1" customHeight="1" spans="1:31">
      <c r="A24" s="92" t="s">
        <v>130</v>
      </c>
      <c r="B24" s="86" t="s">
        <v>75</v>
      </c>
      <c r="C24" s="87">
        <v>10606</v>
      </c>
      <c r="D24" s="87">
        <v>9701</v>
      </c>
      <c r="E24" s="87">
        <v>905</v>
      </c>
      <c r="F24" s="87">
        <v>13633</v>
      </c>
      <c r="G24" s="88">
        <v>4117.89777548816</v>
      </c>
      <c r="H24" s="87">
        <v>14169</v>
      </c>
      <c r="I24" s="88">
        <v>3003.73316424122</v>
      </c>
      <c r="J24" s="102">
        <v>0.772912</v>
      </c>
      <c r="K24" s="88">
        <v>8197.504672</v>
      </c>
      <c r="L24" s="88">
        <v>2789.55166770077</v>
      </c>
      <c r="M24" s="88">
        <v>5</v>
      </c>
      <c r="N24" s="88">
        <v>40</v>
      </c>
      <c r="O24" s="88">
        <v>2829.55166770077</v>
      </c>
      <c r="P24" s="88">
        <v>9951</v>
      </c>
      <c r="Q24" s="88">
        <v>8590</v>
      </c>
      <c r="R24" s="116">
        <v>9709</v>
      </c>
      <c r="S24" s="116">
        <v>1119</v>
      </c>
      <c r="T24" s="88">
        <v>8811</v>
      </c>
      <c r="U24" s="88">
        <v>0</v>
      </c>
      <c r="V24" s="88">
        <v>7701</v>
      </c>
      <c r="W24" s="117">
        <v>431</v>
      </c>
      <c r="X24" s="117">
        <v>679</v>
      </c>
      <c r="Y24" s="117">
        <v>898</v>
      </c>
      <c r="Z24" s="123"/>
      <c r="AA24" s="117" t="e">
        <f>VLOOKUP(B24,#REF!,7,FALSE)</f>
        <v>#REF!</v>
      </c>
      <c r="AB24" s="121">
        <f t="shared" si="1"/>
        <v>9154.2523100132</v>
      </c>
      <c r="AC24" s="124">
        <f t="shared" si="2"/>
        <v>1361</v>
      </c>
      <c r="AD24" s="122">
        <f t="shared" si="3"/>
        <v>1361</v>
      </c>
      <c r="AE24" s="118">
        <f t="shared" si="4"/>
        <v>-1140</v>
      </c>
    </row>
    <row r="25" ht="20.1" customHeight="1" spans="1:31">
      <c r="A25" s="92" t="s">
        <v>78</v>
      </c>
      <c r="B25" s="86" t="s">
        <v>79</v>
      </c>
      <c r="C25" s="87">
        <v>12536</v>
      </c>
      <c r="D25" s="87">
        <v>12493</v>
      </c>
      <c r="E25" s="87">
        <v>43</v>
      </c>
      <c r="F25" s="87">
        <v>15042</v>
      </c>
      <c r="G25" s="88">
        <v>4543.49140606564</v>
      </c>
      <c r="H25" s="87">
        <v>15727</v>
      </c>
      <c r="I25" s="88">
        <v>3334.01873625673</v>
      </c>
      <c r="J25" s="102">
        <v>0.83632</v>
      </c>
      <c r="K25" s="88">
        <v>10484.10752</v>
      </c>
      <c r="L25" s="88">
        <v>3567.66611145278</v>
      </c>
      <c r="M25" s="88">
        <v>4</v>
      </c>
      <c r="N25" s="88">
        <v>32</v>
      </c>
      <c r="O25" s="88">
        <v>3599.66611145278</v>
      </c>
      <c r="P25" s="88">
        <v>11477</v>
      </c>
      <c r="Q25" s="88">
        <v>11191</v>
      </c>
      <c r="R25" s="116">
        <v>11612</v>
      </c>
      <c r="S25" s="116">
        <v>421</v>
      </c>
      <c r="T25" s="88">
        <v>11612</v>
      </c>
      <c r="U25" s="88">
        <v>1016</v>
      </c>
      <c r="V25" s="88">
        <v>10244</v>
      </c>
      <c r="W25" s="117">
        <v>254</v>
      </c>
      <c r="X25" s="117">
        <v>98</v>
      </c>
      <c r="Y25" s="117">
        <v>0</v>
      </c>
      <c r="Z25" s="123"/>
      <c r="AA25" s="117" t="e">
        <f>VLOOKUP(B25,#REF!,7,FALSE)</f>
        <v>#REF!</v>
      </c>
      <c r="AB25" s="121">
        <f t="shared" si="1"/>
        <v>9262.92278238673</v>
      </c>
      <c r="AC25" s="124">
        <f t="shared" si="2"/>
        <v>286</v>
      </c>
      <c r="AD25" s="122">
        <f t="shared" si="3"/>
        <v>286</v>
      </c>
      <c r="AE25" s="118">
        <f t="shared" si="4"/>
        <v>135</v>
      </c>
    </row>
    <row r="26" ht="20.1" customHeight="1" spans="1:31">
      <c r="A26" s="92" t="s">
        <v>80</v>
      </c>
      <c r="B26" s="86" t="s">
        <v>81</v>
      </c>
      <c r="C26" s="87">
        <v>9375</v>
      </c>
      <c r="D26" s="87">
        <v>8919</v>
      </c>
      <c r="E26" s="87">
        <v>456</v>
      </c>
      <c r="F26" s="87">
        <v>10314</v>
      </c>
      <c r="G26" s="88">
        <v>3115.38162226838</v>
      </c>
      <c r="H26" s="87">
        <v>9633</v>
      </c>
      <c r="I26" s="88">
        <v>2042.13152453494</v>
      </c>
      <c r="J26" s="102">
        <v>0.841308</v>
      </c>
      <c r="K26" s="88">
        <v>7887.2625</v>
      </c>
      <c r="L26" s="88">
        <v>2683.97849599527</v>
      </c>
      <c r="M26" s="88">
        <v>4</v>
      </c>
      <c r="N26" s="88">
        <v>32</v>
      </c>
      <c r="O26" s="88">
        <v>2715.97849599527</v>
      </c>
      <c r="P26" s="88">
        <v>7873</v>
      </c>
      <c r="Q26" s="88">
        <v>7087</v>
      </c>
      <c r="R26" s="116">
        <v>7682</v>
      </c>
      <c r="S26" s="116">
        <v>595</v>
      </c>
      <c r="T26" s="88">
        <v>7241</v>
      </c>
      <c r="U26" s="88">
        <v>1062</v>
      </c>
      <c r="V26" s="88">
        <v>5402</v>
      </c>
      <c r="W26" s="117">
        <v>266</v>
      </c>
      <c r="X26" s="117">
        <v>511</v>
      </c>
      <c r="Y26" s="117">
        <v>441</v>
      </c>
      <c r="Z26" s="123"/>
      <c r="AA26" s="117" t="e">
        <f>VLOOKUP(B26,#REF!,5,FALSE)</f>
        <v>#REF!</v>
      </c>
      <c r="AB26" s="121">
        <f t="shared" si="1"/>
        <v>8194.13333333333</v>
      </c>
      <c r="AC26" s="124">
        <f t="shared" si="2"/>
        <v>786</v>
      </c>
      <c r="AD26" s="122">
        <f t="shared" si="3"/>
        <v>786</v>
      </c>
      <c r="AE26" s="118">
        <f t="shared" si="4"/>
        <v>-632</v>
      </c>
    </row>
    <row r="27" s="71" customFormat="1" ht="20.1" customHeight="1" spans="1:31">
      <c r="A27" s="21" t="s">
        <v>63</v>
      </c>
      <c r="B27" s="16" t="s">
        <v>64</v>
      </c>
      <c r="C27" s="87">
        <v>2771</v>
      </c>
      <c r="D27" s="87">
        <v>2210</v>
      </c>
      <c r="E27" s="87">
        <v>561</v>
      </c>
      <c r="F27" s="87">
        <v>3810</v>
      </c>
      <c r="G27" s="88">
        <v>1150.82450851683</v>
      </c>
      <c r="H27" s="87">
        <v>4828</v>
      </c>
      <c r="I27" s="88">
        <v>1023.50368529583</v>
      </c>
      <c r="J27" s="102">
        <v>0.731388</v>
      </c>
      <c r="K27" s="88">
        <v>2026.676148</v>
      </c>
      <c r="L27" s="88">
        <v>689.663263975116</v>
      </c>
      <c r="M27" s="88">
        <v>2</v>
      </c>
      <c r="N27" s="88">
        <v>16</v>
      </c>
      <c r="O27" s="88">
        <v>705.663263975116</v>
      </c>
      <c r="P27" s="88">
        <v>2880</v>
      </c>
      <c r="Q27" s="88">
        <v>4331</v>
      </c>
      <c r="R27" s="116">
        <v>4531</v>
      </c>
      <c r="S27" s="116">
        <v>200</v>
      </c>
      <c r="T27" s="88">
        <v>4345</v>
      </c>
      <c r="U27" s="88">
        <v>236</v>
      </c>
      <c r="V27" s="88">
        <v>3935</v>
      </c>
      <c r="W27" s="117">
        <v>59</v>
      </c>
      <c r="X27" s="117">
        <v>115</v>
      </c>
      <c r="Y27" s="117">
        <v>186</v>
      </c>
      <c r="Z27" s="123"/>
      <c r="AA27" s="117" t="e">
        <f>VLOOKUP(B27,#REF!,5,FALSE)</f>
        <v>#REF!</v>
      </c>
      <c r="AB27" s="121">
        <f t="shared" si="1"/>
        <v>16351.4976542764</v>
      </c>
      <c r="AC27" s="124">
        <f t="shared" si="2"/>
        <v>-1451</v>
      </c>
      <c r="AD27" s="122">
        <f t="shared" si="3"/>
        <v>-1451</v>
      </c>
      <c r="AE27" s="118">
        <f t="shared" si="4"/>
        <v>1465</v>
      </c>
    </row>
    <row r="28" ht="20.1" customHeight="1" spans="1:31">
      <c r="A28" s="92" t="s">
        <v>82</v>
      </c>
      <c r="B28" s="86" t="s">
        <v>83</v>
      </c>
      <c r="C28" s="87">
        <v>9374</v>
      </c>
      <c r="D28" s="87">
        <v>9284</v>
      </c>
      <c r="E28" s="87">
        <v>90</v>
      </c>
      <c r="F28" s="87">
        <v>10314</v>
      </c>
      <c r="G28" s="88">
        <v>3115.38162226838</v>
      </c>
      <c r="H28" s="87">
        <v>11121</v>
      </c>
      <c r="I28" s="88">
        <v>2357.57756507351</v>
      </c>
      <c r="J28" s="102">
        <v>0.788012</v>
      </c>
      <c r="K28" s="88">
        <v>7386.824488</v>
      </c>
      <c r="L28" s="88">
        <v>2513.68305283148</v>
      </c>
      <c r="M28" s="88">
        <v>4</v>
      </c>
      <c r="N28" s="88">
        <v>32</v>
      </c>
      <c r="O28" s="88">
        <v>2545.68305283148</v>
      </c>
      <c r="P28" s="88">
        <v>8019</v>
      </c>
      <c r="Q28" s="88">
        <v>7738</v>
      </c>
      <c r="R28" s="116">
        <v>7824</v>
      </c>
      <c r="S28" s="116">
        <v>86</v>
      </c>
      <c r="T28" s="88">
        <v>6237</v>
      </c>
      <c r="U28" s="88">
        <v>894</v>
      </c>
      <c r="V28" s="88">
        <v>4880</v>
      </c>
      <c r="W28" s="117">
        <v>223</v>
      </c>
      <c r="X28" s="117">
        <v>240</v>
      </c>
      <c r="Y28" s="117">
        <v>1587</v>
      </c>
      <c r="Z28" s="123"/>
      <c r="AA28" s="117" t="e">
        <f>VLOOKUP(B28,#REF!,5,FALSE)</f>
        <v>#REF!</v>
      </c>
      <c r="AB28" s="121">
        <f t="shared" si="1"/>
        <v>8346.49029229785</v>
      </c>
      <c r="AC28" s="124">
        <f t="shared" si="2"/>
        <v>281</v>
      </c>
      <c r="AD28" s="122">
        <f t="shared" si="3"/>
        <v>281</v>
      </c>
      <c r="AE28" s="118">
        <f t="shared" si="4"/>
        <v>-1782</v>
      </c>
    </row>
    <row r="29" ht="20.1" customHeight="1" spans="1:31">
      <c r="A29" s="85" t="s">
        <v>84</v>
      </c>
      <c r="B29" s="86" t="s">
        <v>85</v>
      </c>
      <c r="C29" s="87">
        <v>7560</v>
      </c>
      <c r="D29" s="87">
        <v>7021</v>
      </c>
      <c r="E29" s="87">
        <v>539</v>
      </c>
      <c r="F29" s="87">
        <v>8900</v>
      </c>
      <c r="G29" s="88">
        <v>2688.27772330702</v>
      </c>
      <c r="H29" s="87">
        <v>8360</v>
      </c>
      <c r="I29" s="88">
        <v>1772.26404496129</v>
      </c>
      <c r="J29" s="102">
        <v>0.750392</v>
      </c>
      <c r="K29" s="88">
        <v>5672.96352</v>
      </c>
      <c r="L29" s="88">
        <v>1930.46853661148</v>
      </c>
      <c r="M29" s="88">
        <v>6</v>
      </c>
      <c r="N29" s="88">
        <v>48</v>
      </c>
      <c r="O29" s="88">
        <v>1978.46853661148</v>
      </c>
      <c r="P29" s="88">
        <v>6439</v>
      </c>
      <c r="Q29" s="88">
        <v>5830</v>
      </c>
      <c r="R29" s="116">
        <v>6283</v>
      </c>
      <c r="S29" s="116">
        <v>453</v>
      </c>
      <c r="T29" s="88">
        <v>6018</v>
      </c>
      <c r="U29" s="88">
        <v>682</v>
      </c>
      <c r="V29" s="88">
        <v>4868</v>
      </c>
      <c r="W29" s="117">
        <v>170</v>
      </c>
      <c r="X29" s="117">
        <v>298</v>
      </c>
      <c r="Y29" s="117">
        <v>265</v>
      </c>
      <c r="Z29" s="123"/>
      <c r="AA29" s="117" t="e">
        <f>VLOOKUP(B29,#REF!,5,FALSE)</f>
        <v>#REF!</v>
      </c>
      <c r="AB29" s="121">
        <f t="shared" si="1"/>
        <v>8310.84656084656</v>
      </c>
      <c r="AC29" s="124">
        <f t="shared" si="2"/>
        <v>609</v>
      </c>
      <c r="AD29" s="122">
        <f t="shared" si="3"/>
        <v>609</v>
      </c>
      <c r="AE29" s="118">
        <f t="shared" si="4"/>
        <v>-421</v>
      </c>
    </row>
    <row r="30" ht="20.1" customHeight="1" spans="1:31">
      <c r="A30" s="91"/>
      <c r="B30" s="86" t="s">
        <v>86</v>
      </c>
      <c r="C30" s="87">
        <v>6609</v>
      </c>
      <c r="D30" s="87">
        <v>5995</v>
      </c>
      <c r="E30" s="87">
        <v>614</v>
      </c>
      <c r="F30" s="87">
        <v>7453</v>
      </c>
      <c r="G30" s="88">
        <v>2251.20605301205</v>
      </c>
      <c r="H30" s="87">
        <v>6883</v>
      </c>
      <c r="I30" s="88">
        <v>1459.14993079768</v>
      </c>
      <c r="J30" s="102">
        <v>0.826196</v>
      </c>
      <c r="K30" s="88">
        <v>5460.329364</v>
      </c>
      <c r="L30" s="88">
        <v>1858.11066818526</v>
      </c>
      <c r="M30" s="88">
        <v>3</v>
      </c>
      <c r="N30" s="88">
        <v>24</v>
      </c>
      <c r="O30" s="88">
        <v>1882.11066818526</v>
      </c>
      <c r="P30" s="88">
        <v>5592</v>
      </c>
      <c r="Q30" s="88">
        <v>4965</v>
      </c>
      <c r="R30" s="116">
        <v>5456</v>
      </c>
      <c r="S30" s="116">
        <v>491</v>
      </c>
      <c r="T30" s="88">
        <v>5105</v>
      </c>
      <c r="U30" s="88">
        <v>621</v>
      </c>
      <c r="V30" s="88">
        <v>3810</v>
      </c>
      <c r="W30" s="117">
        <v>11</v>
      </c>
      <c r="X30" s="117">
        <v>663</v>
      </c>
      <c r="Y30" s="117">
        <v>351</v>
      </c>
      <c r="Z30" s="123"/>
      <c r="AA30" s="117" t="e">
        <f>VLOOKUP(B30,#REF!,5,FALSE)</f>
        <v>#REF!</v>
      </c>
      <c r="AB30" s="121">
        <f t="shared" si="1"/>
        <v>8255.40929036163</v>
      </c>
      <c r="AC30" s="124">
        <f t="shared" si="2"/>
        <v>627</v>
      </c>
      <c r="AD30" s="122">
        <f t="shared" si="3"/>
        <v>627</v>
      </c>
      <c r="AE30" s="118">
        <f t="shared" si="4"/>
        <v>-487</v>
      </c>
    </row>
    <row r="31" ht="20.1" customHeight="1" spans="1:31">
      <c r="A31" s="92" t="s">
        <v>91</v>
      </c>
      <c r="B31" s="86" t="s">
        <v>92</v>
      </c>
      <c r="C31" s="93">
        <v>4499</v>
      </c>
      <c r="D31" s="87">
        <v>4289</v>
      </c>
      <c r="E31" s="87">
        <v>210</v>
      </c>
      <c r="F31" s="87">
        <v>5364</v>
      </c>
      <c r="G31" s="88">
        <v>1620.21592222684</v>
      </c>
      <c r="H31" s="87">
        <v>4831</v>
      </c>
      <c r="I31" s="88">
        <v>1024.13966521627</v>
      </c>
      <c r="J31" s="102">
        <v>0.73804</v>
      </c>
      <c r="K31" s="88">
        <v>3320.44196</v>
      </c>
      <c r="L31" s="88">
        <v>1129.92243098799</v>
      </c>
      <c r="M31" s="88">
        <v>1</v>
      </c>
      <c r="N31" s="88">
        <v>8</v>
      </c>
      <c r="O31" s="88">
        <v>1137.92243098799</v>
      </c>
      <c r="P31" s="88">
        <v>3782</v>
      </c>
      <c r="Q31" s="88">
        <v>3298</v>
      </c>
      <c r="R31" s="116">
        <v>3690</v>
      </c>
      <c r="S31" s="116">
        <v>392</v>
      </c>
      <c r="T31" s="88">
        <v>3206</v>
      </c>
      <c r="U31" s="88">
        <v>0</v>
      </c>
      <c r="V31" s="88">
        <v>2706</v>
      </c>
      <c r="W31" s="117">
        <v>0</v>
      </c>
      <c r="X31" s="117">
        <v>500</v>
      </c>
      <c r="Y31" s="117">
        <v>484</v>
      </c>
      <c r="Z31" s="123"/>
      <c r="AA31" s="117" t="e">
        <f>VLOOKUP(B31,#REF!,5,FALSE)</f>
        <v>#REF!</v>
      </c>
      <c r="AB31" s="121">
        <f t="shared" si="1"/>
        <v>8201.8226272505</v>
      </c>
      <c r="AC31" s="124">
        <f t="shared" si="2"/>
        <v>484</v>
      </c>
      <c r="AD31" s="122">
        <f t="shared" si="3"/>
        <v>484</v>
      </c>
      <c r="AE31" s="118">
        <f t="shared" si="4"/>
        <v>-576</v>
      </c>
    </row>
    <row r="32" ht="20.1" customHeight="1" spans="1:31">
      <c r="A32" s="92" t="s">
        <v>87</v>
      </c>
      <c r="B32" s="86" t="s">
        <v>88</v>
      </c>
      <c r="C32" s="87">
        <v>7768</v>
      </c>
      <c r="D32" s="87">
        <v>7492</v>
      </c>
      <c r="E32" s="87">
        <v>276</v>
      </c>
      <c r="F32" s="87">
        <v>9074</v>
      </c>
      <c r="G32" s="88">
        <v>2740.83506306606</v>
      </c>
      <c r="H32" s="87">
        <v>9824</v>
      </c>
      <c r="I32" s="88">
        <v>2082.62224613633</v>
      </c>
      <c r="J32" s="102">
        <v>0.763572</v>
      </c>
      <c r="K32" s="88">
        <v>5931.427296</v>
      </c>
      <c r="L32" s="88">
        <v>2018.42189391102</v>
      </c>
      <c r="M32" s="88">
        <v>2</v>
      </c>
      <c r="N32" s="88">
        <v>16</v>
      </c>
      <c r="O32" s="88">
        <v>2034.42189391102</v>
      </c>
      <c r="P32" s="88">
        <v>6858</v>
      </c>
      <c r="Q32" s="88">
        <v>6329</v>
      </c>
      <c r="R32" s="116">
        <v>7627</v>
      </c>
      <c r="S32" s="116">
        <v>1298</v>
      </c>
      <c r="T32" s="88">
        <v>7627</v>
      </c>
      <c r="U32" s="88">
        <v>483</v>
      </c>
      <c r="V32" s="88">
        <v>6728</v>
      </c>
      <c r="W32" s="117">
        <v>121</v>
      </c>
      <c r="X32" s="117">
        <v>295</v>
      </c>
      <c r="Y32" s="117">
        <v>0</v>
      </c>
      <c r="Z32" s="123"/>
      <c r="AA32" s="117" t="e">
        <f>VLOOKUP(B32,#REF!,5,FALSE)</f>
        <v>#REF!</v>
      </c>
      <c r="AB32" s="121">
        <f t="shared" si="1"/>
        <v>9818.48609680742</v>
      </c>
      <c r="AC32" s="124">
        <f t="shared" si="2"/>
        <v>529</v>
      </c>
      <c r="AD32" s="122">
        <f t="shared" si="3"/>
        <v>529</v>
      </c>
      <c r="AE32" s="118">
        <f t="shared" si="4"/>
        <v>769</v>
      </c>
    </row>
    <row r="33" ht="20.1" customHeight="1" spans="1:31">
      <c r="A33" s="92" t="s">
        <v>61</v>
      </c>
      <c r="B33" s="86" t="s">
        <v>62</v>
      </c>
      <c r="C33" s="87">
        <v>3561</v>
      </c>
      <c r="D33" s="87">
        <v>2949</v>
      </c>
      <c r="E33" s="87">
        <v>612</v>
      </c>
      <c r="F33" s="87">
        <v>4996</v>
      </c>
      <c r="G33" s="88">
        <v>1509.06016917324</v>
      </c>
      <c r="H33" s="87">
        <v>6365</v>
      </c>
      <c r="I33" s="88">
        <v>1349.33739786826</v>
      </c>
      <c r="J33" s="102">
        <v>0.686988</v>
      </c>
      <c r="K33" s="88">
        <v>2446.364268</v>
      </c>
      <c r="L33" s="88">
        <v>832.480101769558</v>
      </c>
      <c r="M33" s="88">
        <v>9</v>
      </c>
      <c r="N33" s="88">
        <v>72</v>
      </c>
      <c r="O33" s="88">
        <v>904.480101769558</v>
      </c>
      <c r="P33" s="88">
        <v>3763</v>
      </c>
      <c r="Q33" s="88">
        <v>3864</v>
      </c>
      <c r="R33" s="116">
        <v>4064</v>
      </c>
      <c r="S33" s="116">
        <v>200</v>
      </c>
      <c r="T33" s="88">
        <v>3949</v>
      </c>
      <c r="U33" s="88">
        <v>246</v>
      </c>
      <c r="V33" s="88">
        <v>3503</v>
      </c>
      <c r="W33" s="117">
        <v>61</v>
      </c>
      <c r="X33" s="117">
        <v>139</v>
      </c>
      <c r="Y33" s="117">
        <v>115</v>
      </c>
      <c r="Z33" s="123"/>
      <c r="AA33" s="117" t="e">
        <f>VLOOKUP(B33,#REF!,5,FALSE)</f>
        <v>#REF!</v>
      </c>
      <c r="AB33" s="121">
        <f t="shared" si="1"/>
        <v>11412.5245717495</v>
      </c>
      <c r="AC33" s="124">
        <f t="shared" si="2"/>
        <v>-101</v>
      </c>
      <c r="AD33" s="122">
        <f t="shared" si="3"/>
        <v>-101</v>
      </c>
      <c r="AE33" s="118">
        <f t="shared" si="4"/>
        <v>186</v>
      </c>
    </row>
    <row r="34" ht="20.1" customHeight="1" spans="1:31">
      <c r="A34" s="92" t="s">
        <v>131</v>
      </c>
      <c r="B34" s="86" t="s">
        <v>69</v>
      </c>
      <c r="C34" s="87">
        <v>10014</v>
      </c>
      <c r="D34" s="87">
        <v>10368</v>
      </c>
      <c r="E34" s="87">
        <v>-354</v>
      </c>
      <c r="F34" s="87">
        <v>11294</v>
      </c>
      <c r="G34" s="88">
        <v>3411.39422550893</v>
      </c>
      <c r="H34" s="87">
        <v>12398</v>
      </c>
      <c r="I34" s="88">
        <v>2628.29301787442</v>
      </c>
      <c r="J34" s="102">
        <v>0.74868</v>
      </c>
      <c r="K34" s="88">
        <v>7497.28152</v>
      </c>
      <c r="L34" s="88">
        <v>2551.2707835073</v>
      </c>
      <c r="M34" s="88">
        <v>4</v>
      </c>
      <c r="N34" s="88">
        <v>32</v>
      </c>
      <c r="O34" s="88">
        <v>2583.2707835073</v>
      </c>
      <c r="P34" s="88">
        <v>8623</v>
      </c>
      <c r="Q34" s="88">
        <v>8842</v>
      </c>
      <c r="R34" s="116">
        <v>9001</v>
      </c>
      <c r="S34" s="116">
        <v>159</v>
      </c>
      <c r="T34" s="88">
        <v>9001</v>
      </c>
      <c r="U34" s="88">
        <v>333</v>
      </c>
      <c r="V34" s="88">
        <v>7929</v>
      </c>
      <c r="W34" s="117">
        <v>83</v>
      </c>
      <c r="X34" s="117">
        <v>656</v>
      </c>
      <c r="Y34" s="117">
        <v>0</v>
      </c>
      <c r="Z34" s="123"/>
      <c r="AA34" s="117" t="e">
        <f>VLOOKUP(B34,#REF!,5,FALSE)</f>
        <v>#REF!</v>
      </c>
      <c r="AB34" s="121">
        <f t="shared" si="1"/>
        <v>8988.41621729579</v>
      </c>
      <c r="AC34" s="124">
        <f t="shared" si="2"/>
        <v>-219</v>
      </c>
      <c r="AD34" s="122">
        <f t="shared" si="3"/>
        <v>-219</v>
      </c>
      <c r="AE34" s="118">
        <f t="shared" si="4"/>
        <v>378</v>
      </c>
    </row>
    <row r="35" ht="20.1" customHeight="1" spans="1:31">
      <c r="A35" s="92" t="s">
        <v>89</v>
      </c>
      <c r="B35" s="86" t="s">
        <v>90</v>
      </c>
      <c r="C35" s="87">
        <v>5218</v>
      </c>
      <c r="D35" s="87">
        <v>4403</v>
      </c>
      <c r="E35" s="87">
        <v>815</v>
      </c>
      <c r="F35" s="87">
        <v>5842</v>
      </c>
      <c r="G35" s="88">
        <v>1764.5975797258</v>
      </c>
      <c r="H35" s="87">
        <v>6136</v>
      </c>
      <c r="I35" s="88">
        <v>1300.79093060795</v>
      </c>
      <c r="J35" s="102">
        <v>0.77396</v>
      </c>
      <c r="K35" s="88">
        <v>4038.52328</v>
      </c>
      <c r="L35" s="88">
        <v>1374.28032084596</v>
      </c>
      <c r="M35" s="88">
        <v>3</v>
      </c>
      <c r="N35" s="88">
        <v>24</v>
      </c>
      <c r="O35" s="88">
        <v>1398.28032084596</v>
      </c>
      <c r="P35" s="88">
        <v>4464</v>
      </c>
      <c r="Q35" s="88">
        <v>3643</v>
      </c>
      <c r="R35" s="116">
        <v>4356</v>
      </c>
      <c r="S35" s="116">
        <v>713</v>
      </c>
      <c r="T35" s="88">
        <v>3669</v>
      </c>
      <c r="U35" s="88">
        <v>469</v>
      </c>
      <c r="V35" s="88">
        <v>2859</v>
      </c>
      <c r="W35" s="117">
        <v>117</v>
      </c>
      <c r="X35" s="117">
        <v>224</v>
      </c>
      <c r="Y35" s="117">
        <v>687</v>
      </c>
      <c r="Z35" s="123"/>
      <c r="AA35" s="117" t="e">
        <f>VLOOKUP(B35,#REF!,5,FALSE)</f>
        <v>#REF!</v>
      </c>
      <c r="AB35" s="121">
        <f t="shared" si="1"/>
        <v>8348.02606362591</v>
      </c>
      <c r="AC35" s="124">
        <f t="shared" si="2"/>
        <v>821</v>
      </c>
      <c r="AD35" s="122">
        <f t="shared" si="3"/>
        <v>821</v>
      </c>
      <c r="AE35" s="118">
        <f t="shared" si="4"/>
        <v>-795</v>
      </c>
    </row>
    <row r="36" ht="20.1" customHeight="1" spans="1:31">
      <c r="A36" s="92" t="s">
        <v>76</v>
      </c>
      <c r="B36" s="86" t="s">
        <v>77</v>
      </c>
      <c r="C36" s="87">
        <v>6614</v>
      </c>
      <c r="D36" s="87">
        <v>6194</v>
      </c>
      <c r="E36" s="87">
        <v>420</v>
      </c>
      <c r="F36" s="87">
        <v>7837</v>
      </c>
      <c r="G36" s="88">
        <v>2367.19466489406</v>
      </c>
      <c r="H36" s="87">
        <v>8394</v>
      </c>
      <c r="I36" s="88">
        <v>1779.47181739295</v>
      </c>
      <c r="J36" s="102">
        <v>0.767912</v>
      </c>
      <c r="K36" s="88">
        <v>5078.969968</v>
      </c>
      <c r="L36" s="88">
        <v>1728.33681849917</v>
      </c>
      <c r="M36" s="88">
        <v>1</v>
      </c>
      <c r="N36" s="88">
        <v>8</v>
      </c>
      <c r="O36" s="88">
        <v>1736.33681849917</v>
      </c>
      <c r="P36" s="88">
        <v>5883</v>
      </c>
      <c r="Q36" s="88">
        <v>5320</v>
      </c>
      <c r="R36" s="116">
        <v>5740</v>
      </c>
      <c r="S36" s="116">
        <v>420</v>
      </c>
      <c r="T36" s="88">
        <v>5486</v>
      </c>
      <c r="U36" s="88">
        <v>0</v>
      </c>
      <c r="V36" s="88">
        <v>4036</v>
      </c>
      <c r="W36" s="117">
        <v>562</v>
      </c>
      <c r="X36" s="117">
        <v>888</v>
      </c>
      <c r="Y36" s="117">
        <v>254</v>
      </c>
      <c r="Z36" s="123"/>
      <c r="AA36" s="117" t="e">
        <f>VLOOKUP(B36,#REF!,5,FALSE)</f>
        <v>#REF!</v>
      </c>
      <c r="AB36" s="121">
        <f t="shared" si="1"/>
        <v>8678.56062896885</v>
      </c>
      <c r="AC36" s="124">
        <f t="shared" si="2"/>
        <v>563</v>
      </c>
      <c r="AD36" s="122">
        <f t="shared" si="3"/>
        <v>563</v>
      </c>
      <c r="AE36" s="118">
        <f t="shared" si="4"/>
        <v>-397</v>
      </c>
    </row>
    <row r="37" ht="20.1" customHeight="1" spans="1:31">
      <c r="A37" s="92" t="s">
        <v>70</v>
      </c>
      <c r="B37" s="86" t="s">
        <v>71</v>
      </c>
      <c r="C37" s="87">
        <v>4800</v>
      </c>
      <c r="D37" s="87">
        <v>4089</v>
      </c>
      <c r="E37" s="87">
        <v>711</v>
      </c>
      <c r="F37" s="87">
        <v>5430</v>
      </c>
      <c r="G37" s="88">
        <v>1640.15146489406</v>
      </c>
      <c r="H37" s="87">
        <v>5677</v>
      </c>
      <c r="I37" s="88">
        <v>1203.48600278053</v>
      </c>
      <c r="J37" s="102">
        <v>0.775768</v>
      </c>
      <c r="K37" s="88">
        <v>3723.6864</v>
      </c>
      <c r="L37" s="88">
        <v>1267.14360317411</v>
      </c>
      <c r="M37" s="88">
        <v>0</v>
      </c>
      <c r="N37" s="88">
        <v>0</v>
      </c>
      <c r="O37" s="88">
        <v>1267.14360317411</v>
      </c>
      <c r="P37" s="88">
        <v>4111</v>
      </c>
      <c r="Q37" s="88">
        <v>3313</v>
      </c>
      <c r="R37" s="116">
        <v>4011</v>
      </c>
      <c r="S37" s="116">
        <v>698</v>
      </c>
      <c r="T37" s="88">
        <v>3278</v>
      </c>
      <c r="U37" s="88">
        <v>38</v>
      </c>
      <c r="V37" s="88">
        <v>3157</v>
      </c>
      <c r="W37" s="117">
        <v>9</v>
      </c>
      <c r="X37" s="117">
        <v>74</v>
      </c>
      <c r="Y37" s="117">
        <v>733</v>
      </c>
      <c r="Z37" s="123"/>
      <c r="AA37" s="117" t="e">
        <f>VLOOKUP(B37,#REF!,5,FALSE)</f>
        <v>#REF!</v>
      </c>
      <c r="AB37" s="121">
        <f t="shared" si="1"/>
        <v>8356.25</v>
      </c>
      <c r="AC37" s="124">
        <f t="shared" si="2"/>
        <v>798</v>
      </c>
      <c r="AD37" s="122">
        <f t="shared" si="3"/>
        <v>798</v>
      </c>
      <c r="AE37" s="118">
        <f t="shared" si="4"/>
        <v>-833</v>
      </c>
    </row>
    <row r="38" ht="20.1" customHeight="1" spans="1:31">
      <c r="A38" s="92" t="s">
        <v>132</v>
      </c>
      <c r="B38" s="86" t="s">
        <v>94</v>
      </c>
      <c r="C38" s="87">
        <v>4590</v>
      </c>
      <c r="D38" s="87">
        <v>3600</v>
      </c>
      <c r="E38" s="87">
        <v>990</v>
      </c>
      <c r="F38" s="87">
        <v>5314</v>
      </c>
      <c r="G38" s="88">
        <v>1605.11323838803</v>
      </c>
      <c r="H38" s="87">
        <v>5844</v>
      </c>
      <c r="I38" s="88">
        <v>1238.8888850184</v>
      </c>
      <c r="J38" s="102">
        <v>0.703188</v>
      </c>
      <c r="K38" s="88">
        <v>3227.63292</v>
      </c>
      <c r="L38" s="88">
        <v>1098.34018460099</v>
      </c>
      <c r="M38" s="88">
        <v>0</v>
      </c>
      <c r="N38" s="88">
        <v>0</v>
      </c>
      <c r="O38" s="88">
        <v>1098.34018460099</v>
      </c>
      <c r="P38" s="88">
        <v>3942</v>
      </c>
      <c r="Q38" s="88">
        <v>3207</v>
      </c>
      <c r="R38" s="116">
        <v>3846</v>
      </c>
      <c r="S38" s="116">
        <v>639</v>
      </c>
      <c r="T38" s="88">
        <v>3139</v>
      </c>
      <c r="U38" s="88">
        <v>115</v>
      </c>
      <c r="V38" s="88">
        <v>2768</v>
      </c>
      <c r="W38" s="117">
        <v>29</v>
      </c>
      <c r="X38" s="117">
        <v>227</v>
      </c>
      <c r="Y38" s="117">
        <v>707</v>
      </c>
      <c r="Z38" s="123"/>
      <c r="AA38" s="117" t="e">
        <f>VLOOKUP(B38,#REF!,5,FALSE)</f>
        <v>#REF!</v>
      </c>
      <c r="AB38" s="121">
        <f t="shared" si="1"/>
        <v>8379.08496732026</v>
      </c>
      <c r="AC38" s="124">
        <f t="shared" si="2"/>
        <v>735</v>
      </c>
      <c r="AD38" s="122">
        <f t="shared" si="3"/>
        <v>735</v>
      </c>
      <c r="AE38" s="118">
        <f t="shared" si="4"/>
        <v>-803</v>
      </c>
    </row>
    <row r="39" ht="20.1" customHeight="1" spans="1:31">
      <c r="A39" s="92" t="s">
        <v>133</v>
      </c>
      <c r="B39" s="86" t="s">
        <v>73</v>
      </c>
      <c r="C39" s="87">
        <v>5878</v>
      </c>
      <c r="D39" s="87">
        <v>4933</v>
      </c>
      <c r="E39" s="87">
        <v>945</v>
      </c>
      <c r="F39" s="87">
        <v>6694</v>
      </c>
      <c r="G39" s="88">
        <v>2021.94731233901</v>
      </c>
      <c r="H39" s="87">
        <v>7195</v>
      </c>
      <c r="I39" s="88">
        <v>1525.29184252351</v>
      </c>
      <c r="J39" s="102">
        <v>0.67336</v>
      </c>
      <c r="K39" s="88">
        <v>3958.01008</v>
      </c>
      <c r="L39" s="88">
        <v>1346.88226005569</v>
      </c>
      <c r="M39" s="88">
        <v>0</v>
      </c>
      <c r="N39" s="88">
        <v>0</v>
      </c>
      <c r="O39" s="88">
        <v>1346.88226005569</v>
      </c>
      <c r="P39" s="88">
        <v>4894</v>
      </c>
      <c r="Q39" s="88">
        <v>4123</v>
      </c>
      <c r="R39" s="116">
        <v>4775</v>
      </c>
      <c r="S39" s="116">
        <v>652</v>
      </c>
      <c r="T39" s="88">
        <v>4283</v>
      </c>
      <c r="U39" s="88">
        <v>510</v>
      </c>
      <c r="V39" s="88">
        <v>2641</v>
      </c>
      <c r="W39" s="117">
        <v>127</v>
      </c>
      <c r="X39" s="117">
        <v>1005</v>
      </c>
      <c r="Y39" s="117">
        <v>492</v>
      </c>
      <c r="Z39" s="123"/>
      <c r="AA39" s="117" t="e">
        <f>VLOOKUP(B39,#REF!,5,FALSE)</f>
        <v>#REF!</v>
      </c>
      <c r="AB39" s="121">
        <f t="shared" si="1"/>
        <v>8123.51139843484</v>
      </c>
      <c r="AC39" s="124">
        <f t="shared" si="2"/>
        <v>771</v>
      </c>
      <c r="AD39" s="122">
        <f t="shared" si="3"/>
        <v>771</v>
      </c>
      <c r="AE39" s="118">
        <f t="shared" si="4"/>
        <v>-611</v>
      </c>
    </row>
    <row r="40" ht="20.1" customHeight="1" spans="1:31">
      <c r="A40" s="92" t="s">
        <v>95</v>
      </c>
      <c r="B40" s="86" t="s">
        <v>96</v>
      </c>
      <c r="C40" s="87">
        <v>1881</v>
      </c>
      <c r="D40" s="87">
        <v>1001</v>
      </c>
      <c r="E40" s="87">
        <v>880</v>
      </c>
      <c r="F40" s="87">
        <v>2634</v>
      </c>
      <c r="G40" s="88">
        <v>795.609384628168</v>
      </c>
      <c r="H40" s="87">
        <v>2628</v>
      </c>
      <c r="I40" s="88">
        <v>557.118410306014</v>
      </c>
      <c r="J40" s="102">
        <v>0.61134</v>
      </c>
      <c r="K40" s="88">
        <v>1149.93054</v>
      </c>
      <c r="L40" s="88">
        <v>391.313062199747</v>
      </c>
      <c r="M40" s="88">
        <v>2</v>
      </c>
      <c r="N40" s="88">
        <v>16</v>
      </c>
      <c r="O40" s="88">
        <v>407.313062199747</v>
      </c>
      <c r="P40" s="88">
        <v>1760</v>
      </c>
      <c r="Q40" s="88">
        <v>2602</v>
      </c>
      <c r="R40" s="116">
        <v>2802</v>
      </c>
      <c r="S40" s="116">
        <v>200</v>
      </c>
      <c r="T40" s="88">
        <v>2695</v>
      </c>
      <c r="U40" s="88">
        <v>126</v>
      </c>
      <c r="V40" s="88">
        <v>2288</v>
      </c>
      <c r="W40" s="117">
        <v>32</v>
      </c>
      <c r="X40" s="117">
        <v>249</v>
      </c>
      <c r="Y40" s="117">
        <v>107</v>
      </c>
      <c r="Z40" s="123"/>
      <c r="AA40" s="117" t="e">
        <f>VLOOKUP(B40,#REF!,5,FALSE)</f>
        <v>#REF!</v>
      </c>
      <c r="AB40" s="121">
        <f t="shared" si="1"/>
        <v>14896.331738437</v>
      </c>
      <c r="AC40" s="124">
        <f t="shared" si="2"/>
        <v>-842</v>
      </c>
      <c r="AD40" s="122">
        <f t="shared" si="3"/>
        <v>-842</v>
      </c>
      <c r="AE40" s="118">
        <f t="shared" si="4"/>
        <v>935</v>
      </c>
    </row>
    <row r="41" ht="20.1" customHeight="1" spans="1:31">
      <c r="A41" s="92" t="s">
        <v>134</v>
      </c>
      <c r="B41" s="90" t="s">
        <v>98</v>
      </c>
      <c r="C41" s="87">
        <v>7757</v>
      </c>
      <c r="D41" s="87">
        <v>6950</v>
      </c>
      <c r="E41" s="87">
        <v>807</v>
      </c>
      <c r="F41" s="87">
        <v>9020</v>
      </c>
      <c r="G41" s="88">
        <v>2724.52416452015</v>
      </c>
      <c r="H41" s="87">
        <v>9924</v>
      </c>
      <c r="I41" s="88">
        <v>2103.82157681769</v>
      </c>
      <c r="J41" s="104">
        <v>0.784436129032258</v>
      </c>
      <c r="K41" s="88">
        <v>6084.87105290322</v>
      </c>
      <c r="L41" s="88">
        <v>2070.63769677963</v>
      </c>
      <c r="M41" s="88">
        <v>0</v>
      </c>
      <c r="N41" s="88">
        <v>0</v>
      </c>
      <c r="O41" s="88">
        <v>2070.63769677963</v>
      </c>
      <c r="P41" s="88">
        <v>6899</v>
      </c>
      <c r="Q41" s="88">
        <v>6132</v>
      </c>
      <c r="R41" s="116">
        <v>6731</v>
      </c>
      <c r="S41" s="116">
        <v>599</v>
      </c>
      <c r="T41" s="88">
        <v>6253</v>
      </c>
      <c r="U41" s="88">
        <v>415</v>
      </c>
      <c r="V41" s="88">
        <v>4914</v>
      </c>
      <c r="W41" s="117">
        <v>104</v>
      </c>
      <c r="X41" s="117">
        <v>820</v>
      </c>
      <c r="Y41" s="117">
        <v>478</v>
      </c>
      <c r="Z41" s="123"/>
      <c r="AA41" s="117" t="e">
        <f>VLOOKUP(B41,#REF!,5,FALSE)</f>
        <v>#REF!</v>
      </c>
      <c r="AB41" s="121">
        <f t="shared" si="1"/>
        <v>8677.32370761893</v>
      </c>
      <c r="AC41" s="124">
        <f t="shared" si="2"/>
        <v>767</v>
      </c>
      <c r="AD41" s="122">
        <f t="shared" si="3"/>
        <v>767</v>
      </c>
      <c r="AE41" s="118">
        <f t="shared" si="4"/>
        <v>-646</v>
      </c>
    </row>
    <row r="43" spans="6:10">
      <c r="F43" s="74" t="s">
        <v>135</v>
      </c>
      <c r="G43" s="74" t="s">
        <v>136</v>
      </c>
      <c r="H43" s="74" t="s">
        <v>137</v>
      </c>
      <c r="I43" s="74" t="s">
        <v>138</v>
      </c>
      <c r="J43" s="74" t="s">
        <v>139</v>
      </c>
    </row>
    <row r="44" spans="2:14">
      <c r="B44" s="73" t="s">
        <v>140</v>
      </c>
      <c r="C44" s="74">
        <v>67130</v>
      </c>
      <c r="F44" s="94" t="e">
        <f>C44-G44</f>
        <v>#REF!</v>
      </c>
      <c r="G44" s="94" t="e">
        <f>ROUND(C44*C48/C49,0)</f>
        <v>#REF!</v>
      </c>
      <c r="H44" s="94">
        <v>17137</v>
      </c>
      <c r="I44" s="94">
        <v>326</v>
      </c>
      <c r="J44" s="94">
        <v>10000</v>
      </c>
      <c r="K44" s="94"/>
      <c r="L44" s="94">
        <f>SUM(H44:J44)</f>
        <v>27463</v>
      </c>
      <c r="M44" s="94">
        <v>40850</v>
      </c>
      <c r="N44" s="94">
        <f>C44-M44</f>
        <v>26280</v>
      </c>
    </row>
    <row r="45" spans="2:14">
      <c r="B45" s="73" t="s">
        <v>141</v>
      </c>
      <c r="C45" s="95">
        <f>SUM(F45:G45)</f>
        <v>173004</v>
      </c>
      <c r="F45" s="96">
        <f>V9</f>
        <v>173004</v>
      </c>
      <c r="G45" s="94"/>
      <c r="H45" s="94"/>
      <c r="I45" s="94"/>
      <c r="J45" s="94"/>
      <c r="K45" s="94"/>
      <c r="L45" s="94"/>
      <c r="M45" s="94">
        <v>166108</v>
      </c>
      <c r="N45" s="94">
        <f t="shared" ref="N45:N47" si="5">C45-M45</f>
        <v>6896</v>
      </c>
    </row>
    <row r="46" spans="2:14">
      <c r="B46" s="73" t="s">
        <v>142</v>
      </c>
      <c r="C46" s="95">
        <f t="shared" ref="C46" si="6">SUM(F46:G46)</f>
        <v>15488</v>
      </c>
      <c r="F46" s="94">
        <v>15488</v>
      </c>
      <c r="G46" s="94"/>
      <c r="H46" s="94"/>
      <c r="I46" s="94"/>
      <c r="J46" s="94"/>
      <c r="K46" s="94"/>
      <c r="L46" s="94"/>
      <c r="M46" s="94">
        <v>23500</v>
      </c>
      <c r="N46" s="94">
        <f t="shared" si="5"/>
        <v>-8012</v>
      </c>
    </row>
    <row r="47" spans="2:14">
      <c r="B47" s="73" t="s">
        <v>4</v>
      </c>
      <c r="C47" s="74">
        <f>SUM(C44:C46)</f>
        <v>255622</v>
      </c>
      <c r="F47" s="94" t="e">
        <f>SUM(F44:F46)</f>
        <v>#REF!</v>
      </c>
      <c r="G47" s="94"/>
      <c r="H47" s="94"/>
      <c r="I47" s="94"/>
      <c r="J47" s="94"/>
      <c r="K47" s="94"/>
      <c r="L47" s="94"/>
      <c r="M47" s="94">
        <f>SUM(M44:M46)</f>
        <v>230458</v>
      </c>
      <c r="N47" s="94">
        <f t="shared" si="5"/>
        <v>25164</v>
      </c>
    </row>
    <row r="48" spans="2:3">
      <c r="B48" s="73" t="s">
        <v>143</v>
      </c>
      <c r="C48" s="74" t="e">
        <f>#REF!</f>
        <v>#REF!</v>
      </c>
    </row>
    <row r="49" spans="2:3">
      <c r="B49" s="73" t="s">
        <v>144</v>
      </c>
      <c r="C49" s="95" t="e">
        <f>C9+C48</f>
        <v>#REF!</v>
      </c>
    </row>
  </sheetData>
  <autoFilter ref="A9:AG41"/>
  <mergeCells count="30">
    <mergeCell ref="A1:B1"/>
    <mergeCell ref="A2:Z2"/>
    <mergeCell ref="A3:AA3"/>
    <mergeCell ref="F5:G5"/>
    <mergeCell ref="H5:I5"/>
    <mergeCell ref="J5:O5"/>
    <mergeCell ref="T5:X5"/>
    <mergeCell ref="J6:L6"/>
    <mergeCell ref="M6:N6"/>
    <mergeCell ref="U6:V6"/>
    <mergeCell ref="W6:X6"/>
    <mergeCell ref="A8:B8"/>
    <mergeCell ref="A5:A7"/>
    <mergeCell ref="A10:A21"/>
    <mergeCell ref="A22:A23"/>
    <mergeCell ref="A29:A30"/>
    <mergeCell ref="B5:B7"/>
    <mergeCell ref="C5:C7"/>
    <mergeCell ref="F6:F7"/>
    <mergeCell ref="G6:G7"/>
    <mergeCell ref="H6:H7"/>
    <mergeCell ref="I6:I7"/>
    <mergeCell ref="O6:O7"/>
    <mergeCell ref="P5:P7"/>
    <mergeCell ref="Q5:Q7"/>
    <mergeCell ref="T6:T7"/>
    <mergeCell ref="Y5:Y7"/>
    <mergeCell ref="Z5:Z7"/>
    <mergeCell ref="AA5:AA7"/>
    <mergeCell ref="R5:S6"/>
  </mergeCells>
  <printOptions horizontalCentered="1"/>
  <pageMargins left="0" right="0" top="0.590277777777778" bottom="0.590277777777778" header="0.314583333333333" footer="0.314583333333333"/>
  <pageSetup paperSize="8" scale="85" orientation="landscape"/>
  <headerFooter alignWithMargins="0" scaleWithDoc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M8" sqref="M8:N8"/>
    </sheetView>
  </sheetViews>
  <sheetFormatPr defaultColWidth="10.2857142857143" defaultRowHeight="13.5"/>
  <cols>
    <col min="1" max="1" width="16.1428571428571" style="37" customWidth="1"/>
    <col min="2" max="2" width="14" style="37" customWidth="1"/>
    <col min="3" max="3" width="10" style="37" customWidth="1"/>
    <col min="4" max="7" width="11.1428571428571" style="37" customWidth="1"/>
    <col min="8" max="8" width="9.28571428571429" style="37" customWidth="1"/>
    <col min="9" max="9" width="9" style="37" customWidth="1"/>
    <col min="10" max="10" width="8.71428571428571" style="37" customWidth="1"/>
    <col min="11" max="13" width="11.1428571428571" style="37" customWidth="1"/>
    <col min="14" max="15" width="11.1428571428571" style="37" customWidth="1" outlineLevel="1"/>
    <col min="16" max="16384" width="10.2857142857143" style="37"/>
  </cols>
  <sheetData>
    <row r="1" ht="20.25" spans="1:1">
      <c r="A1" s="38" t="s">
        <v>0</v>
      </c>
    </row>
    <row r="2" ht="24" spans="1:14">
      <c r="A2" s="39" t="s">
        <v>145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2:1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="36" customFormat="1" ht="18" customHeight="1" spans="1:15">
      <c r="A4" s="41" t="s">
        <v>2</v>
      </c>
      <c r="B4" s="42" t="s">
        <v>146</v>
      </c>
      <c r="C4" s="43" t="s">
        <v>147</v>
      </c>
      <c r="D4" s="44"/>
      <c r="E4" s="44"/>
      <c r="F4" s="44"/>
      <c r="G4" s="44"/>
      <c r="H4" s="44"/>
      <c r="I4" s="44"/>
      <c r="J4" s="44"/>
      <c r="K4" s="60"/>
      <c r="L4" s="51" t="s">
        <v>148</v>
      </c>
      <c r="M4" s="61" t="s">
        <v>149</v>
      </c>
      <c r="N4" s="42" t="s">
        <v>150</v>
      </c>
      <c r="O4" s="62" t="s">
        <v>151</v>
      </c>
    </row>
    <row r="5" s="36" customFormat="1" ht="27.75" customHeight="1" spans="1:15">
      <c r="A5" s="45"/>
      <c r="B5" s="46"/>
      <c r="C5" s="42" t="s">
        <v>152</v>
      </c>
      <c r="D5" s="43" t="s">
        <v>153</v>
      </c>
      <c r="E5" s="47"/>
      <c r="F5" s="43" t="s">
        <v>154</v>
      </c>
      <c r="G5" s="47"/>
      <c r="H5" s="43" t="s">
        <v>155</v>
      </c>
      <c r="I5" s="47"/>
      <c r="J5" s="42" t="s">
        <v>156</v>
      </c>
      <c r="K5" s="63" t="s">
        <v>157</v>
      </c>
      <c r="L5" s="51"/>
      <c r="M5" s="64"/>
      <c r="N5" s="46"/>
      <c r="O5" s="65"/>
    </row>
    <row r="6" s="36" customFormat="1" ht="27.75" customHeight="1" spans="1:15">
      <c r="A6" s="48"/>
      <c r="B6" s="49"/>
      <c r="C6" s="49"/>
      <c r="D6" s="50" t="s">
        <v>158</v>
      </c>
      <c r="E6" s="51" t="s">
        <v>159</v>
      </c>
      <c r="F6" s="51" t="s">
        <v>160</v>
      </c>
      <c r="G6" s="51" t="s">
        <v>159</v>
      </c>
      <c r="H6" s="51" t="s">
        <v>118</v>
      </c>
      <c r="I6" s="51" t="s">
        <v>159</v>
      </c>
      <c r="J6" s="49"/>
      <c r="K6" s="50"/>
      <c r="L6" s="51"/>
      <c r="M6" s="66"/>
      <c r="N6" s="49"/>
      <c r="O6" s="67"/>
    </row>
    <row r="7" ht="24.95" customHeight="1" spans="1:15">
      <c r="A7" s="52" t="s">
        <v>46</v>
      </c>
      <c r="B7" s="53">
        <f>SUM(B8:B20)</f>
        <v>180851</v>
      </c>
      <c r="C7" s="53"/>
      <c r="D7" s="53"/>
      <c r="E7" s="53"/>
      <c r="F7" s="53"/>
      <c r="G7" s="53"/>
      <c r="H7" s="53"/>
      <c r="I7" s="53"/>
      <c r="J7" s="53"/>
      <c r="K7" s="53"/>
      <c r="L7" s="53">
        <f>SUM(L8:L20)</f>
        <v>11860</v>
      </c>
      <c r="M7" s="68">
        <f>SUM(M8:M20)</f>
        <v>10957</v>
      </c>
      <c r="N7" s="53">
        <f t="shared" ref="N7:O7" si="0">SUM(N8:N20)</f>
        <v>17463</v>
      </c>
      <c r="O7" s="53">
        <f t="shared" si="0"/>
        <v>28420</v>
      </c>
    </row>
    <row r="8" ht="24.95" customHeight="1" spans="1:15">
      <c r="A8" s="54" t="s">
        <v>5</v>
      </c>
      <c r="B8" s="54">
        <v>30354</v>
      </c>
      <c r="C8" s="54">
        <v>660</v>
      </c>
      <c r="D8" s="55">
        <v>23117</v>
      </c>
      <c r="E8" s="54">
        <v>1.2</v>
      </c>
      <c r="F8" s="56">
        <v>10758.7483097184</v>
      </c>
      <c r="G8" s="54">
        <v>0.5</v>
      </c>
      <c r="H8" s="57">
        <v>80.1799503063847</v>
      </c>
      <c r="I8" s="54">
        <v>1.2</v>
      </c>
      <c r="J8" s="54">
        <v>0.99</v>
      </c>
      <c r="K8" s="54">
        <v>653.4</v>
      </c>
      <c r="L8" s="54">
        <v>1983</v>
      </c>
      <c r="M8" s="69">
        <v>1832</v>
      </c>
      <c r="N8" s="55">
        <v>1650</v>
      </c>
      <c r="O8" s="54">
        <f>SUM(M8:N8)</f>
        <v>3482</v>
      </c>
    </row>
    <row r="9" ht="24.95" customHeight="1" spans="1:15">
      <c r="A9" s="54" t="s">
        <v>7</v>
      </c>
      <c r="B9" s="54">
        <v>18969</v>
      </c>
      <c r="C9" s="54">
        <v>660</v>
      </c>
      <c r="D9" s="54">
        <v>9947</v>
      </c>
      <c r="E9" s="54">
        <v>0.8</v>
      </c>
      <c r="F9" s="56">
        <v>6137.729574109</v>
      </c>
      <c r="G9" s="54">
        <v>0.5</v>
      </c>
      <c r="H9" s="57">
        <v>86.1943241499288</v>
      </c>
      <c r="I9" s="54">
        <v>1.2</v>
      </c>
      <c r="J9" s="54">
        <v>0.83</v>
      </c>
      <c r="K9" s="54">
        <v>547.8</v>
      </c>
      <c r="L9" s="54">
        <v>1039</v>
      </c>
      <c r="M9" s="69">
        <v>960</v>
      </c>
      <c r="N9" s="54">
        <v>1548</v>
      </c>
      <c r="O9" s="54">
        <f>SUM(M9:N9)</f>
        <v>2508</v>
      </c>
    </row>
    <row r="10" ht="24.95" customHeight="1" spans="1:15">
      <c r="A10" s="54" t="s">
        <v>9</v>
      </c>
      <c r="B10" s="54">
        <v>9808</v>
      </c>
      <c r="C10" s="54">
        <v>660</v>
      </c>
      <c r="D10" s="55">
        <v>11689</v>
      </c>
      <c r="E10" s="54">
        <v>0.8</v>
      </c>
      <c r="F10" s="56">
        <v>5551.0162461113</v>
      </c>
      <c r="G10" s="54">
        <v>0.5</v>
      </c>
      <c r="H10" s="57">
        <v>76.8296</v>
      </c>
      <c r="I10" s="54">
        <v>1</v>
      </c>
      <c r="J10" s="54">
        <v>0.77</v>
      </c>
      <c r="K10" s="54">
        <v>508.2</v>
      </c>
      <c r="L10" s="54">
        <v>498</v>
      </c>
      <c r="M10" s="69">
        <v>460</v>
      </c>
      <c r="N10" s="54">
        <v>950</v>
      </c>
      <c r="O10" s="54">
        <v>1410</v>
      </c>
    </row>
    <row r="11" ht="24.95" customHeight="1" spans="1:15">
      <c r="A11" s="54" t="s">
        <v>11</v>
      </c>
      <c r="B11" s="54">
        <v>19553</v>
      </c>
      <c r="C11" s="54">
        <v>660</v>
      </c>
      <c r="D11" s="54">
        <v>9887</v>
      </c>
      <c r="E11" s="54">
        <v>0.8</v>
      </c>
      <c r="F11" s="56">
        <v>4204.61421046705</v>
      </c>
      <c r="G11" s="54">
        <v>1</v>
      </c>
      <c r="H11" s="57">
        <v>79.5171860481768</v>
      </c>
      <c r="I11" s="54">
        <v>1</v>
      </c>
      <c r="J11" s="54">
        <v>0.92</v>
      </c>
      <c r="K11" s="54">
        <v>607.2</v>
      </c>
      <c r="L11" s="54">
        <v>1187</v>
      </c>
      <c r="M11" s="69">
        <v>1097</v>
      </c>
      <c r="N11" s="54">
        <v>1707</v>
      </c>
      <c r="O11" s="54">
        <v>2804</v>
      </c>
    </row>
    <row r="12" ht="24.95" customHeight="1" spans="1:15">
      <c r="A12" s="54" t="s">
        <v>13</v>
      </c>
      <c r="B12" s="54">
        <v>5357</v>
      </c>
      <c r="C12" s="54">
        <v>660</v>
      </c>
      <c r="D12" s="55">
        <v>23808</v>
      </c>
      <c r="E12" s="54">
        <v>1.2</v>
      </c>
      <c r="F12" s="56">
        <v>3415.61659179176</v>
      </c>
      <c r="G12" s="54">
        <v>1.5</v>
      </c>
      <c r="H12" s="57">
        <v>76.8984</v>
      </c>
      <c r="I12" s="54">
        <v>1</v>
      </c>
      <c r="J12" s="54">
        <v>1.23</v>
      </c>
      <c r="K12" s="54">
        <v>811.8</v>
      </c>
      <c r="L12" s="54">
        <v>435</v>
      </c>
      <c r="M12" s="69">
        <v>402</v>
      </c>
      <c r="N12" s="54">
        <v>1440</v>
      </c>
      <c r="O12" s="54">
        <v>1842</v>
      </c>
    </row>
    <row r="13" ht="24.95" customHeight="1" spans="1:15">
      <c r="A13" s="54" t="s">
        <v>15</v>
      </c>
      <c r="B13" s="54">
        <v>20814</v>
      </c>
      <c r="C13" s="54">
        <v>660</v>
      </c>
      <c r="D13" s="54">
        <v>10079</v>
      </c>
      <c r="E13" s="54">
        <v>0.8</v>
      </c>
      <c r="F13" s="56">
        <v>4471.86874324492</v>
      </c>
      <c r="G13" s="54">
        <v>1</v>
      </c>
      <c r="H13" s="57">
        <v>76.6258861919862</v>
      </c>
      <c r="I13" s="54">
        <v>1</v>
      </c>
      <c r="J13" s="54">
        <v>0.92</v>
      </c>
      <c r="K13" s="54">
        <v>607.2</v>
      </c>
      <c r="L13" s="54">
        <v>1264</v>
      </c>
      <c r="M13" s="69">
        <v>1168</v>
      </c>
      <c r="N13" s="54">
        <v>1842</v>
      </c>
      <c r="O13" s="54">
        <v>3010</v>
      </c>
    </row>
    <row r="14" ht="24.95" customHeight="1" spans="1:15">
      <c r="A14" s="54" t="s">
        <v>17</v>
      </c>
      <c r="B14" s="54">
        <v>15180</v>
      </c>
      <c r="C14" s="54">
        <v>660</v>
      </c>
      <c r="D14" s="54">
        <v>14682</v>
      </c>
      <c r="E14" s="54">
        <v>1</v>
      </c>
      <c r="F14" s="56">
        <v>4469.74293312321</v>
      </c>
      <c r="G14" s="54">
        <v>1</v>
      </c>
      <c r="H14" s="57">
        <v>80.4392</v>
      </c>
      <c r="I14" s="54">
        <v>1.2</v>
      </c>
      <c r="J14" s="54">
        <v>1.06</v>
      </c>
      <c r="K14" s="54">
        <v>699.6</v>
      </c>
      <c r="L14" s="54">
        <v>1062</v>
      </c>
      <c r="M14" s="69">
        <v>981</v>
      </c>
      <c r="N14" s="54">
        <v>1359</v>
      </c>
      <c r="O14" s="54">
        <v>2340</v>
      </c>
    </row>
    <row r="15" ht="24.95" customHeight="1" spans="1:15">
      <c r="A15" s="54" t="s">
        <v>19</v>
      </c>
      <c r="B15" s="54">
        <v>13332</v>
      </c>
      <c r="C15" s="54">
        <v>660</v>
      </c>
      <c r="D15" s="54">
        <v>12066</v>
      </c>
      <c r="E15" s="54">
        <v>1</v>
      </c>
      <c r="F15" s="56">
        <v>3784.98814525186</v>
      </c>
      <c r="G15" s="54">
        <v>1.5</v>
      </c>
      <c r="H15" s="57">
        <v>60.0368</v>
      </c>
      <c r="I15" s="54">
        <v>0.8</v>
      </c>
      <c r="J15" s="54">
        <v>1.09</v>
      </c>
      <c r="K15" s="54">
        <v>719.4</v>
      </c>
      <c r="L15" s="54">
        <v>959</v>
      </c>
      <c r="M15" s="69">
        <v>886</v>
      </c>
      <c r="N15" s="54">
        <v>1294</v>
      </c>
      <c r="O15" s="54">
        <v>2180</v>
      </c>
    </row>
    <row r="16" ht="24.95" customHeight="1" spans="1:15">
      <c r="A16" s="54" t="s">
        <v>21</v>
      </c>
      <c r="B16" s="54">
        <v>14666</v>
      </c>
      <c r="C16" s="54">
        <v>660</v>
      </c>
      <c r="D16" s="54">
        <v>13259</v>
      </c>
      <c r="E16" s="54">
        <v>1</v>
      </c>
      <c r="F16" s="56">
        <v>3658.38370482307</v>
      </c>
      <c r="G16" s="54">
        <v>1.5</v>
      </c>
      <c r="H16" s="57">
        <v>79.768035524342</v>
      </c>
      <c r="I16" s="54">
        <v>1</v>
      </c>
      <c r="J16" s="54">
        <v>1.15</v>
      </c>
      <c r="K16" s="54">
        <v>759</v>
      </c>
      <c r="L16" s="54">
        <v>1113</v>
      </c>
      <c r="M16" s="69">
        <v>1028</v>
      </c>
      <c r="N16" s="54">
        <v>1532</v>
      </c>
      <c r="O16" s="54">
        <v>2560</v>
      </c>
    </row>
    <row r="17" ht="24.95" customHeight="1" spans="1:15">
      <c r="A17" s="54" t="s">
        <v>23</v>
      </c>
      <c r="B17" s="54">
        <v>9244</v>
      </c>
      <c r="C17" s="54">
        <v>660</v>
      </c>
      <c r="D17" s="54">
        <v>12511</v>
      </c>
      <c r="E17" s="54">
        <v>1</v>
      </c>
      <c r="F17" s="56">
        <v>4622.54339636928</v>
      </c>
      <c r="G17" s="54">
        <v>1</v>
      </c>
      <c r="H17" s="57">
        <v>76.6268</v>
      </c>
      <c r="I17" s="54">
        <v>1</v>
      </c>
      <c r="J17" s="54">
        <v>1</v>
      </c>
      <c r="K17" s="54">
        <v>660</v>
      </c>
      <c r="L17" s="54">
        <v>610</v>
      </c>
      <c r="M17" s="69">
        <v>564</v>
      </c>
      <c r="N17" s="54">
        <v>943</v>
      </c>
      <c r="O17" s="54">
        <v>1507</v>
      </c>
    </row>
    <row r="18" ht="24.95" customHeight="1" spans="1:15">
      <c r="A18" s="54" t="s">
        <v>25</v>
      </c>
      <c r="B18" s="54">
        <v>10365</v>
      </c>
      <c r="C18" s="54">
        <v>660</v>
      </c>
      <c r="D18" s="54">
        <v>8789</v>
      </c>
      <c r="E18" s="54">
        <v>0.8</v>
      </c>
      <c r="F18" s="56">
        <v>3352.98860844315</v>
      </c>
      <c r="G18" s="54">
        <v>1.5</v>
      </c>
      <c r="H18" s="57">
        <v>71.1088</v>
      </c>
      <c r="I18" s="54">
        <v>0.8</v>
      </c>
      <c r="J18" s="54">
        <v>1.01</v>
      </c>
      <c r="K18" s="54">
        <v>666.6</v>
      </c>
      <c r="L18" s="54">
        <v>691</v>
      </c>
      <c r="M18" s="69">
        <v>638</v>
      </c>
      <c r="N18" s="54">
        <v>1233</v>
      </c>
      <c r="O18" s="54">
        <v>1871</v>
      </c>
    </row>
    <row r="19" ht="24.95" customHeight="1" spans="1:15">
      <c r="A19" s="54" t="s">
        <v>27</v>
      </c>
      <c r="B19" s="54">
        <v>5848</v>
      </c>
      <c r="C19" s="54">
        <v>660</v>
      </c>
      <c r="D19" s="55">
        <v>14430</v>
      </c>
      <c r="E19" s="54">
        <v>1</v>
      </c>
      <c r="F19" s="56">
        <v>4250.32720112735</v>
      </c>
      <c r="G19" s="55">
        <v>1.5</v>
      </c>
      <c r="H19" s="57">
        <v>74.7292</v>
      </c>
      <c r="I19" s="54">
        <v>0.8</v>
      </c>
      <c r="J19" s="54">
        <v>1.09</v>
      </c>
      <c r="K19" s="54">
        <v>719.4</v>
      </c>
      <c r="L19" s="54">
        <v>421</v>
      </c>
      <c r="M19" s="69">
        <v>389</v>
      </c>
      <c r="N19" s="54">
        <v>928</v>
      </c>
      <c r="O19" s="54">
        <v>1317</v>
      </c>
    </row>
    <row r="20" ht="24.95" customHeight="1" spans="1:15">
      <c r="A20" s="54" t="s">
        <v>29</v>
      </c>
      <c r="B20" s="54">
        <v>7361</v>
      </c>
      <c r="C20" s="54">
        <v>660</v>
      </c>
      <c r="D20" s="54">
        <v>25045</v>
      </c>
      <c r="E20" s="54">
        <v>1.2</v>
      </c>
      <c r="F20" s="56">
        <v>4939.34815015585</v>
      </c>
      <c r="G20" s="55">
        <v>1.5</v>
      </c>
      <c r="H20" s="57">
        <v>76.6388</v>
      </c>
      <c r="I20" s="54">
        <v>1</v>
      </c>
      <c r="J20" s="54">
        <v>1.23</v>
      </c>
      <c r="K20" s="54">
        <v>811.8</v>
      </c>
      <c r="L20" s="54">
        <v>598</v>
      </c>
      <c r="M20" s="69">
        <v>552</v>
      </c>
      <c r="N20" s="54">
        <v>1037</v>
      </c>
      <c r="O20" s="54">
        <v>1589</v>
      </c>
    </row>
    <row r="21" ht="83.25" customHeight="1" spans="1:15">
      <c r="A21" s="58" t="s">
        <v>161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3:4">
      <c r="C22" s="37" t="s">
        <v>162</v>
      </c>
      <c r="D22" s="37">
        <v>28421</v>
      </c>
    </row>
    <row r="23" spans="3:4">
      <c r="C23" s="37" t="s">
        <v>163</v>
      </c>
      <c r="D23" s="37">
        <f>17137+326+1</f>
        <v>17464</v>
      </c>
    </row>
    <row r="24" spans="3:5">
      <c r="C24" s="37" t="s">
        <v>164</v>
      </c>
      <c r="D24" s="37">
        <f>D22-D23</f>
        <v>10957</v>
      </c>
      <c r="E24" s="59">
        <f>D24/B7*10000</f>
        <v>605.85786089101</v>
      </c>
    </row>
  </sheetData>
  <autoFilter ref="A7:O24"/>
  <mergeCells count="15">
    <mergeCell ref="A2:M2"/>
    <mergeCell ref="C4:J4"/>
    <mergeCell ref="D5:E5"/>
    <mergeCell ref="F5:G5"/>
    <mergeCell ref="H5:I5"/>
    <mergeCell ref="A21:O21"/>
    <mergeCell ref="A4:A6"/>
    <mergeCell ref="B4:B6"/>
    <mergeCell ref="C5:C6"/>
    <mergeCell ref="J5:J6"/>
    <mergeCell ref="K5:K6"/>
    <mergeCell ref="L4:L6"/>
    <mergeCell ref="M4:M6"/>
    <mergeCell ref="N4:N6"/>
    <mergeCell ref="O4:O6"/>
  </mergeCells>
  <printOptions horizontalCentered="1"/>
  <pageMargins left="0.708333333333333" right="0.708333333333333" top="0.354166666666667" bottom="0.550694444444444" header="0.314583333333333" footer="0.314583333333333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G3" sqref="A$1:M$1048576"/>
    </sheetView>
  </sheetViews>
  <sheetFormatPr defaultColWidth="9" defaultRowHeight="12.75"/>
  <cols>
    <col min="1" max="1" width="14.5714285714286" customWidth="1"/>
    <col min="2" max="2" width="27" customWidth="1"/>
    <col min="3" max="3" width="9" hidden="1" customWidth="1"/>
    <col min="4" max="4" width="10" customWidth="1"/>
    <col min="5" max="6" width="9" customWidth="1"/>
    <col min="7" max="7" width="8.85714285714286" customWidth="1"/>
    <col min="8" max="8" width="9.28571428571429" customWidth="1"/>
    <col min="9" max="9" width="7.85714285714286" customWidth="1"/>
    <col min="10" max="10" width="8.85714285714286" customWidth="1"/>
    <col min="11" max="11" width="8.71428571428571" customWidth="1"/>
    <col min="12" max="12" width="9.42857142857143" customWidth="1"/>
    <col min="13" max="13" width="16.8571428571429" customWidth="1"/>
  </cols>
  <sheetData>
    <row r="1" ht="24" spans="1:13">
      <c r="A1" s="1" t="s">
        <v>165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2"/>
    </row>
    <row r="2" ht="13.5" spans="1:13">
      <c r="A2" s="3" t="s">
        <v>32</v>
      </c>
      <c r="B2" s="3" t="s">
        <v>33</v>
      </c>
      <c r="C2" s="4" t="s">
        <v>166</v>
      </c>
      <c r="D2" s="3" t="s">
        <v>167</v>
      </c>
      <c r="E2" s="3"/>
      <c r="F2" s="3"/>
      <c r="G2" s="5" t="s">
        <v>168</v>
      </c>
      <c r="H2" s="6"/>
      <c r="I2" s="26"/>
      <c r="J2" s="3" t="s">
        <v>169</v>
      </c>
      <c r="K2" s="3"/>
      <c r="L2" s="3"/>
      <c r="M2" s="27" t="s">
        <v>170</v>
      </c>
    </row>
    <row r="3" ht="13.5" spans="1:13">
      <c r="A3" s="3"/>
      <c r="B3" s="3"/>
      <c r="C3" s="7"/>
      <c r="D3" s="3" t="s">
        <v>4</v>
      </c>
      <c r="E3" s="8" t="s">
        <v>124</v>
      </c>
      <c r="F3" s="8" t="s">
        <v>45</v>
      </c>
      <c r="G3" s="3" t="s">
        <v>4</v>
      </c>
      <c r="H3" s="8" t="s">
        <v>124</v>
      </c>
      <c r="I3" s="8" t="s">
        <v>45</v>
      </c>
      <c r="J3" s="3" t="s">
        <v>4</v>
      </c>
      <c r="K3" s="8" t="s">
        <v>124</v>
      </c>
      <c r="L3" s="8" t="s">
        <v>45</v>
      </c>
      <c r="M3" s="28"/>
    </row>
    <row r="4" ht="13.5" spans="1:13">
      <c r="A4" s="8" t="s">
        <v>46</v>
      </c>
      <c r="B4" s="8"/>
      <c r="C4" s="9">
        <f>C5+C41</f>
        <v>215221</v>
      </c>
      <c r="D4" s="10">
        <f t="shared" ref="D4:L4" si="0">D5+D41</f>
        <v>66750</v>
      </c>
      <c r="E4" s="10">
        <f t="shared" si="0"/>
        <v>43250</v>
      </c>
      <c r="F4" s="10">
        <f t="shared" si="0"/>
        <v>23500</v>
      </c>
      <c r="G4" s="10">
        <f t="shared" si="0"/>
        <v>37047</v>
      </c>
      <c r="H4" s="10">
        <f t="shared" si="0"/>
        <v>29035</v>
      </c>
      <c r="I4" s="10">
        <f t="shared" si="0"/>
        <v>8012</v>
      </c>
      <c r="J4" s="10">
        <f t="shared" si="0"/>
        <v>28977</v>
      </c>
      <c r="K4" s="10">
        <f t="shared" si="0"/>
        <v>13489</v>
      </c>
      <c r="L4" s="10">
        <f t="shared" si="0"/>
        <v>15488</v>
      </c>
      <c r="M4" s="29"/>
    </row>
    <row r="5" ht="13.5" spans="1:13">
      <c r="A5" s="11" t="s">
        <v>47</v>
      </c>
      <c r="B5" s="12"/>
      <c r="C5" s="9">
        <f>SUM(C6,C19,C23:C40)</f>
        <v>215221</v>
      </c>
      <c r="D5" s="10">
        <f t="shared" ref="D5:L5" si="1">SUM(D6,D19,D23:D40)</f>
        <v>49613</v>
      </c>
      <c r="E5" s="10">
        <f t="shared" si="1"/>
        <v>26113</v>
      </c>
      <c r="F5" s="10">
        <f t="shared" si="1"/>
        <v>23500</v>
      </c>
      <c r="G5" s="10">
        <f t="shared" si="1"/>
        <v>27709</v>
      </c>
      <c r="H5" s="10">
        <f t="shared" si="1"/>
        <v>19697</v>
      </c>
      <c r="I5" s="10">
        <f t="shared" si="1"/>
        <v>8012</v>
      </c>
      <c r="J5" s="10">
        <f t="shared" si="1"/>
        <v>21178</v>
      </c>
      <c r="K5" s="10">
        <f t="shared" si="1"/>
        <v>5690</v>
      </c>
      <c r="L5" s="10">
        <f t="shared" si="1"/>
        <v>15488</v>
      </c>
      <c r="M5" s="29"/>
    </row>
    <row r="6" ht="13.5" spans="1:13">
      <c r="A6" s="13" t="s">
        <v>48</v>
      </c>
      <c r="B6" s="14" t="s">
        <v>40</v>
      </c>
      <c r="C6" s="9">
        <f t="shared" ref="C6:L6" si="2">SUM(C7:C18)</f>
        <v>99202</v>
      </c>
      <c r="D6" s="10">
        <f t="shared" si="2"/>
        <v>25170</v>
      </c>
      <c r="E6" s="10">
        <f t="shared" si="2"/>
        <v>14616</v>
      </c>
      <c r="F6" s="10">
        <f t="shared" si="2"/>
        <v>10554</v>
      </c>
      <c r="G6" s="10">
        <f t="shared" si="2"/>
        <v>15292</v>
      </c>
      <c r="H6" s="10">
        <f t="shared" si="2"/>
        <v>11693</v>
      </c>
      <c r="I6" s="10">
        <f t="shared" si="2"/>
        <v>3599</v>
      </c>
      <c r="J6" s="10">
        <f t="shared" si="2"/>
        <v>9878</v>
      </c>
      <c r="K6" s="10">
        <f t="shared" si="2"/>
        <v>2923</v>
      </c>
      <c r="L6" s="10">
        <f t="shared" si="2"/>
        <v>6955</v>
      </c>
      <c r="M6" s="29"/>
    </row>
    <row r="7" ht="13.5" spans="1:13">
      <c r="A7" s="15"/>
      <c r="B7" s="16" t="s">
        <v>49</v>
      </c>
      <c r="C7" s="17">
        <v>16492</v>
      </c>
      <c r="D7" s="18">
        <v>4777</v>
      </c>
      <c r="E7" s="18">
        <v>2552</v>
      </c>
      <c r="F7" s="18">
        <v>2225</v>
      </c>
      <c r="G7" s="18">
        <v>2801</v>
      </c>
      <c r="H7" s="18">
        <v>2042</v>
      </c>
      <c r="I7" s="18">
        <v>759</v>
      </c>
      <c r="J7" s="18">
        <v>1976</v>
      </c>
      <c r="K7" s="18">
        <v>510</v>
      </c>
      <c r="L7" s="18">
        <v>1466</v>
      </c>
      <c r="M7" s="29"/>
    </row>
    <row r="8" ht="13.5" spans="1:13">
      <c r="A8" s="15"/>
      <c r="B8" s="16" t="s">
        <v>50</v>
      </c>
      <c r="C8" s="17">
        <v>12575</v>
      </c>
      <c r="D8" s="18">
        <v>3304</v>
      </c>
      <c r="E8" s="18">
        <v>1867</v>
      </c>
      <c r="F8" s="18">
        <v>1437</v>
      </c>
      <c r="G8" s="18">
        <v>1984</v>
      </c>
      <c r="H8" s="18">
        <v>1494</v>
      </c>
      <c r="I8" s="18">
        <v>490</v>
      </c>
      <c r="J8" s="18">
        <v>1320</v>
      </c>
      <c r="K8" s="18">
        <v>373</v>
      </c>
      <c r="L8" s="18">
        <v>947</v>
      </c>
      <c r="M8" s="29"/>
    </row>
    <row r="9" ht="13.5" spans="1:13">
      <c r="A9" s="15"/>
      <c r="B9" s="16" t="s">
        <v>51</v>
      </c>
      <c r="C9" s="17">
        <v>8580</v>
      </c>
      <c r="D9" s="18">
        <v>2153</v>
      </c>
      <c r="E9" s="18">
        <v>1241</v>
      </c>
      <c r="F9" s="18">
        <v>912</v>
      </c>
      <c r="G9" s="18">
        <v>1304</v>
      </c>
      <c r="H9" s="18">
        <v>993</v>
      </c>
      <c r="I9" s="18">
        <v>311</v>
      </c>
      <c r="J9" s="18">
        <v>849</v>
      </c>
      <c r="K9" s="18">
        <v>248</v>
      </c>
      <c r="L9" s="18">
        <v>601</v>
      </c>
      <c r="M9" s="29"/>
    </row>
    <row r="10" ht="13.5" spans="1:13">
      <c r="A10" s="15"/>
      <c r="B10" s="16" t="s">
        <v>52</v>
      </c>
      <c r="C10" s="17">
        <v>9101</v>
      </c>
      <c r="D10" s="18">
        <v>2376</v>
      </c>
      <c r="E10" s="18">
        <v>1349</v>
      </c>
      <c r="F10" s="18">
        <v>1027</v>
      </c>
      <c r="G10" s="18">
        <v>1429</v>
      </c>
      <c r="H10" s="18">
        <v>1079</v>
      </c>
      <c r="I10" s="18">
        <v>350</v>
      </c>
      <c r="J10" s="18">
        <v>947</v>
      </c>
      <c r="K10" s="18">
        <v>270</v>
      </c>
      <c r="L10" s="18">
        <v>677</v>
      </c>
      <c r="M10" s="29"/>
    </row>
    <row r="11" ht="13.5" spans="1:13">
      <c r="A11" s="15"/>
      <c r="B11" s="16" t="s">
        <v>53</v>
      </c>
      <c r="C11" s="17">
        <v>9878</v>
      </c>
      <c r="D11" s="18">
        <v>2401</v>
      </c>
      <c r="E11" s="18">
        <v>1434</v>
      </c>
      <c r="F11" s="18">
        <v>967</v>
      </c>
      <c r="G11" s="18">
        <v>1477</v>
      </c>
      <c r="H11" s="18">
        <v>1147</v>
      </c>
      <c r="I11" s="18">
        <v>330</v>
      </c>
      <c r="J11" s="18">
        <v>924</v>
      </c>
      <c r="K11" s="18">
        <v>287</v>
      </c>
      <c r="L11" s="18">
        <v>637</v>
      </c>
      <c r="M11" s="29"/>
    </row>
    <row r="12" ht="13.5" spans="1:13">
      <c r="A12" s="15"/>
      <c r="B12" s="16" t="s">
        <v>54</v>
      </c>
      <c r="C12" s="17">
        <v>10384</v>
      </c>
      <c r="D12" s="18">
        <v>2309</v>
      </c>
      <c r="E12" s="18">
        <v>1470</v>
      </c>
      <c r="F12" s="18">
        <v>839</v>
      </c>
      <c r="G12" s="18">
        <v>1462</v>
      </c>
      <c r="H12" s="18">
        <v>1176</v>
      </c>
      <c r="I12" s="18">
        <v>286</v>
      </c>
      <c r="J12" s="18">
        <v>847</v>
      </c>
      <c r="K12" s="18">
        <v>294</v>
      </c>
      <c r="L12" s="18">
        <v>553</v>
      </c>
      <c r="M12" s="29"/>
    </row>
    <row r="13" ht="13.5" spans="1:13">
      <c r="A13" s="15"/>
      <c r="B13" s="16" t="s">
        <v>55</v>
      </c>
      <c r="C13" s="17">
        <v>3905</v>
      </c>
      <c r="D13" s="18">
        <v>1065</v>
      </c>
      <c r="E13" s="18">
        <v>610</v>
      </c>
      <c r="F13" s="18">
        <v>455</v>
      </c>
      <c r="G13" s="18">
        <v>643</v>
      </c>
      <c r="H13" s="18">
        <v>488</v>
      </c>
      <c r="I13" s="18">
        <v>155</v>
      </c>
      <c r="J13" s="18">
        <v>422</v>
      </c>
      <c r="K13" s="18">
        <v>122</v>
      </c>
      <c r="L13" s="18">
        <v>300</v>
      </c>
      <c r="M13" s="29"/>
    </row>
    <row r="14" ht="13.5" spans="1:13">
      <c r="A14" s="15"/>
      <c r="B14" s="16" t="s">
        <v>171</v>
      </c>
      <c r="C14" s="17">
        <v>3241</v>
      </c>
      <c r="D14" s="18">
        <v>721</v>
      </c>
      <c r="E14" s="18">
        <v>459</v>
      </c>
      <c r="F14" s="18">
        <v>262</v>
      </c>
      <c r="G14" s="18">
        <v>456</v>
      </c>
      <c r="H14" s="18">
        <v>367</v>
      </c>
      <c r="I14" s="18">
        <v>89</v>
      </c>
      <c r="J14" s="18">
        <v>265</v>
      </c>
      <c r="K14" s="18">
        <v>92</v>
      </c>
      <c r="L14" s="18">
        <v>173</v>
      </c>
      <c r="M14" s="29"/>
    </row>
    <row r="15" ht="13.5" spans="1:13">
      <c r="A15" s="15"/>
      <c r="B15" s="16" t="s">
        <v>56</v>
      </c>
      <c r="C15" s="17">
        <v>7455</v>
      </c>
      <c r="D15" s="18">
        <v>1657</v>
      </c>
      <c r="E15" s="18">
        <v>1045</v>
      </c>
      <c r="F15" s="18">
        <v>612</v>
      </c>
      <c r="G15" s="18">
        <v>1045</v>
      </c>
      <c r="H15" s="18">
        <v>836</v>
      </c>
      <c r="I15" s="18">
        <v>209</v>
      </c>
      <c r="J15" s="18">
        <v>612</v>
      </c>
      <c r="K15" s="18">
        <v>209</v>
      </c>
      <c r="L15" s="18">
        <v>403</v>
      </c>
      <c r="M15" s="29"/>
    </row>
    <row r="16" ht="13.5" spans="1:13">
      <c r="A16" s="15"/>
      <c r="B16" s="16" t="s">
        <v>57</v>
      </c>
      <c r="C16" s="17">
        <v>2940</v>
      </c>
      <c r="D16" s="18">
        <v>602</v>
      </c>
      <c r="E16" s="18">
        <v>403</v>
      </c>
      <c r="F16" s="18">
        <v>199</v>
      </c>
      <c r="G16" s="18">
        <v>390</v>
      </c>
      <c r="H16" s="18">
        <v>322</v>
      </c>
      <c r="I16" s="18">
        <v>68</v>
      </c>
      <c r="J16" s="18">
        <v>212</v>
      </c>
      <c r="K16" s="18">
        <v>81</v>
      </c>
      <c r="L16" s="18">
        <v>131</v>
      </c>
      <c r="M16" s="29"/>
    </row>
    <row r="17" ht="13.5" spans="1:13">
      <c r="A17" s="15"/>
      <c r="B17" s="16" t="s">
        <v>60</v>
      </c>
      <c r="C17" s="17">
        <v>6154</v>
      </c>
      <c r="D17" s="18">
        <v>1663</v>
      </c>
      <c r="E17" s="18">
        <v>927</v>
      </c>
      <c r="F17" s="18">
        <v>736</v>
      </c>
      <c r="G17" s="18">
        <v>993</v>
      </c>
      <c r="H17" s="18">
        <v>742</v>
      </c>
      <c r="I17" s="18">
        <v>251</v>
      </c>
      <c r="J17" s="18">
        <v>670</v>
      </c>
      <c r="K17" s="18">
        <v>185</v>
      </c>
      <c r="L17" s="18">
        <v>485</v>
      </c>
      <c r="M17" s="30"/>
    </row>
    <row r="18" ht="13.5" spans="1:13">
      <c r="A18" s="19"/>
      <c r="B18" s="16" t="s">
        <v>59</v>
      </c>
      <c r="C18" s="17">
        <v>8497</v>
      </c>
      <c r="D18" s="18">
        <v>2142</v>
      </c>
      <c r="E18" s="18">
        <v>1259</v>
      </c>
      <c r="F18" s="18">
        <v>883</v>
      </c>
      <c r="G18" s="18">
        <v>1308</v>
      </c>
      <c r="H18" s="18">
        <v>1007</v>
      </c>
      <c r="I18" s="18">
        <v>301</v>
      </c>
      <c r="J18" s="18">
        <v>834</v>
      </c>
      <c r="K18" s="18">
        <v>252</v>
      </c>
      <c r="L18" s="18">
        <v>582</v>
      </c>
      <c r="M18" s="29"/>
    </row>
    <row r="19" ht="13.5" spans="1:13">
      <c r="A19" s="13" t="s">
        <v>65</v>
      </c>
      <c r="B19" s="14" t="s">
        <v>40</v>
      </c>
      <c r="C19" s="20">
        <f t="shared" ref="C19" si="3">SUM(C20:C22)</f>
        <v>15614</v>
      </c>
      <c r="D19" s="20">
        <v>3217</v>
      </c>
      <c r="E19" s="20">
        <v>948</v>
      </c>
      <c r="F19" s="20">
        <v>2269</v>
      </c>
      <c r="G19" s="20">
        <v>1531</v>
      </c>
      <c r="H19" s="20">
        <v>758</v>
      </c>
      <c r="I19" s="20">
        <v>773</v>
      </c>
      <c r="J19" s="20">
        <v>960</v>
      </c>
      <c r="K19" s="20">
        <v>108</v>
      </c>
      <c r="L19" s="20">
        <v>852</v>
      </c>
      <c r="M19" s="14"/>
    </row>
    <row r="20" ht="36.75" spans="1:13">
      <c r="A20" s="15"/>
      <c r="B20" s="16" t="s">
        <v>172</v>
      </c>
      <c r="C20" s="17">
        <v>6782</v>
      </c>
      <c r="D20" s="18">
        <v>1385</v>
      </c>
      <c r="E20" s="18">
        <v>408</v>
      </c>
      <c r="F20" s="18">
        <v>977</v>
      </c>
      <c r="G20" s="18">
        <v>659</v>
      </c>
      <c r="H20" s="18">
        <v>326</v>
      </c>
      <c r="I20" s="18">
        <v>333</v>
      </c>
      <c r="J20" s="18"/>
      <c r="K20" s="18"/>
      <c r="L20" s="18"/>
      <c r="M20" s="30" t="s">
        <v>173</v>
      </c>
    </row>
    <row r="21" ht="13.5" spans="1:13">
      <c r="A21" s="15"/>
      <c r="B21" s="16" t="s">
        <v>66</v>
      </c>
      <c r="C21" s="17">
        <v>5401</v>
      </c>
      <c r="D21" s="18">
        <v>647</v>
      </c>
      <c r="E21" s="18">
        <v>191</v>
      </c>
      <c r="F21" s="18">
        <v>456</v>
      </c>
      <c r="G21" s="18">
        <v>308</v>
      </c>
      <c r="H21" s="18">
        <v>153</v>
      </c>
      <c r="I21" s="18">
        <v>155</v>
      </c>
      <c r="J21" s="18">
        <v>339</v>
      </c>
      <c r="K21" s="18">
        <v>38</v>
      </c>
      <c r="L21" s="18">
        <v>301</v>
      </c>
      <c r="M21" s="29"/>
    </row>
    <row r="22" ht="13.5" spans="1:13">
      <c r="A22" s="15"/>
      <c r="B22" s="16" t="s">
        <v>67</v>
      </c>
      <c r="C22" s="17">
        <v>3431</v>
      </c>
      <c r="D22" s="18">
        <v>1185</v>
      </c>
      <c r="E22" s="18">
        <v>349</v>
      </c>
      <c r="F22" s="18">
        <v>836</v>
      </c>
      <c r="G22" s="18">
        <v>564</v>
      </c>
      <c r="H22" s="18">
        <v>279</v>
      </c>
      <c r="I22" s="18">
        <v>285</v>
      </c>
      <c r="J22" s="18">
        <v>621</v>
      </c>
      <c r="K22" s="18">
        <v>70</v>
      </c>
      <c r="L22" s="18">
        <v>551</v>
      </c>
      <c r="M22" s="29"/>
    </row>
    <row r="23" ht="13.5" spans="1:13">
      <c r="A23" s="21" t="s">
        <v>130</v>
      </c>
      <c r="B23" s="16" t="s">
        <v>75</v>
      </c>
      <c r="C23" s="22">
        <v>8590</v>
      </c>
      <c r="D23" s="18">
        <v>1462</v>
      </c>
      <c r="E23" s="18">
        <v>431</v>
      </c>
      <c r="F23" s="18">
        <v>1031</v>
      </c>
      <c r="G23" s="18">
        <v>352</v>
      </c>
      <c r="H23" s="18">
        <v>0</v>
      </c>
      <c r="I23" s="18">
        <v>352</v>
      </c>
      <c r="J23" s="18">
        <v>1110</v>
      </c>
      <c r="K23" s="18">
        <v>431</v>
      </c>
      <c r="L23" s="18">
        <v>679</v>
      </c>
      <c r="M23" s="29"/>
    </row>
    <row r="24" ht="13.5" spans="1:13">
      <c r="A24" s="21" t="s">
        <v>78</v>
      </c>
      <c r="B24" s="16" t="s">
        <v>174</v>
      </c>
      <c r="C24" s="17">
        <v>11191</v>
      </c>
      <c r="D24" s="18">
        <v>1418</v>
      </c>
      <c r="E24" s="18">
        <v>1270</v>
      </c>
      <c r="F24" s="18">
        <v>148</v>
      </c>
      <c r="G24" s="18">
        <v>1066</v>
      </c>
      <c r="H24" s="18">
        <v>1016</v>
      </c>
      <c r="I24" s="18">
        <v>50</v>
      </c>
      <c r="J24" s="18">
        <v>352</v>
      </c>
      <c r="K24" s="18">
        <v>254</v>
      </c>
      <c r="L24" s="18">
        <v>98</v>
      </c>
      <c r="M24" s="29"/>
    </row>
    <row r="25" ht="13.5" spans="1:13">
      <c r="A25" s="21" t="s">
        <v>80</v>
      </c>
      <c r="B25" s="16" t="s">
        <v>175</v>
      </c>
      <c r="C25" s="17">
        <v>7087</v>
      </c>
      <c r="D25" s="18">
        <v>2103</v>
      </c>
      <c r="E25" s="18">
        <v>1328</v>
      </c>
      <c r="F25" s="18">
        <v>775</v>
      </c>
      <c r="G25" s="18">
        <v>1326</v>
      </c>
      <c r="H25" s="18">
        <v>1062</v>
      </c>
      <c r="I25" s="18">
        <v>264</v>
      </c>
      <c r="J25" s="18">
        <v>777</v>
      </c>
      <c r="K25" s="18">
        <v>266</v>
      </c>
      <c r="L25" s="18">
        <v>511</v>
      </c>
      <c r="M25" s="29"/>
    </row>
    <row r="26" ht="13.5" spans="1:13">
      <c r="A26" s="21" t="s">
        <v>63</v>
      </c>
      <c r="B26" s="16" t="s">
        <v>64</v>
      </c>
      <c r="C26" s="17">
        <v>4331</v>
      </c>
      <c r="D26" s="18">
        <v>469</v>
      </c>
      <c r="E26" s="18">
        <v>295</v>
      </c>
      <c r="F26" s="18">
        <v>174</v>
      </c>
      <c r="G26" s="18">
        <v>295</v>
      </c>
      <c r="H26" s="18">
        <v>236</v>
      </c>
      <c r="I26" s="18">
        <v>59</v>
      </c>
      <c r="J26" s="18">
        <v>174</v>
      </c>
      <c r="K26" s="18">
        <v>59</v>
      </c>
      <c r="L26" s="18">
        <v>115</v>
      </c>
      <c r="M26" s="31"/>
    </row>
    <row r="27" ht="13.5" spans="1:13">
      <c r="A27" s="21" t="s">
        <v>82</v>
      </c>
      <c r="B27" s="16" t="s">
        <v>83</v>
      </c>
      <c r="C27" s="17">
        <v>7738</v>
      </c>
      <c r="D27" s="18">
        <v>1481</v>
      </c>
      <c r="E27" s="18">
        <v>1117</v>
      </c>
      <c r="F27" s="18">
        <v>364</v>
      </c>
      <c r="G27" s="18">
        <v>1018</v>
      </c>
      <c r="H27" s="18">
        <v>894</v>
      </c>
      <c r="I27" s="18">
        <v>124</v>
      </c>
      <c r="J27" s="18">
        <v>463</v>
      </c>
      <c r="K27" s="18">
        <v>223</v>
      </c>
      <c r="L27" s="18">
        <v>240</v>
      </c>
      <c r="M27" s="29"/>
    </row>
    <row r="28" ht="13.5" spans="1:13">
      <c r="A28" s="13" t="s">
        <v>84</v>
      </c>
      <c r="B28" s="16" t="s">
        <v>85</v>
      </c>
      <c r="C28" s="17">
        <v>5830</v>
      </c>
      <c r="D28" s="18">
        <v>1304</v>
      </c>
      <c r="E28" s="18">
        <v>852</v>
      </c>
      <c r="F28" s="18">
        <v>452</v>
      </c>
      <c r="G28" s="18">
        <v>836</v>
      </c>
      <c r="H28" s="18">
        <v>682</v>
      </c>
      <c r="I28" s="18">
        <v>154</v>
      </c>
      <c r="J28" s="18">
        <v>468</v>
      </c>
      <c r="K28" s="18">
        <v>170</v>
      </c>
      <c r="L28" s="18">
        <v>298</v>
      </c>
      <c r="M28" s="29"/>
    </row>
    <row r="29" ht="13.5" spans="1:13">
      <c r="A29" s="19"/>
      <c r="B29" s="16" t="s">
        <v>86</v>
      </c>
      <c r="C29" s="17">
        <v>4965</v>
      </c>
      <c r="D29" s="18">
        <v>1563</v>
      </c>
      <c r="E29" s="18">
        <v>776</v>
      </c>
      <c r="F29" s="18">
        <v>787</v>
      </c>
      <c r="G29" s="18">
        <v>889</v>
      </c>
      <c r="H29" s="18">
        <v>621</v>
      </c>
      <c r="I29" s="18">
        <v>268</v>
      </c>
      <c r="J29" s="18">
        <v>674</v>
      </c>
      <c r="K29" s="32">
        <v>11</v>
      </c>
      <c r="L29" s="32">
        <v>663</v>
      </c>
      <c r="M29" s="29"/>
    </row>
    <row r="30" ht="13.5" spans="1:13">
      <c r="A30" s="21" t="s">
        <v>91</v>
      </c>
      <c r="B30" s="16" t="s">
        <v>92</v>
      </c>
      <c r="C30" s="17">
        <v>3298</v>
      </c>
      <c r="D30" s="18">
        <v>500</v>
      </c>
      <c r="E30" s="18">
        <v>500</v>
      </c>
      <c r="F30" s="18">
        <v>0</v>
      </c>
      <c r="G30" s="18">
        <v>0</v>
      </c>
      <c r="H30" s="18"/>
      <c r="I30" s="18">
        <v>0</v>
      </c>
      <c r="J30" s="18">
        <v>500</v>
      </c>
      <c r="K30" s="32">
        <v>0</v>
      </c>
      <c r="L30" s="32">
        <v>500</v>
      </c>
      <c r="M30" s="29"/>
    </row>
    <row r="31" ht="13.5" spans="1:13">
      <c r="A31" s="21" t="s">
        <v>87</v>
      </c>
      <c r="B31" s="16" t="s">
        <v>88</v>
      </c>
      <c r="C31" s="17">
        <v>6329</v>
      </c>
      <c r="D31" s="18">
        <v>1051</v>
      </c>
      <c r="E31" s="18">
        <v>604</v>
      </c>
      <c r="F31" s="18">
        <v>447</v>
      </c>
      <c r="G31" s="18">
        <v>635</v>
      </c>
      <c r="H31" s="18">
        <v>483</v>
      </c>
      <c r="I31" s="18">
        <v>152</v>
      </c>
      <c r="J31" s="18">
        <v>416</v>
      </c>
      <c r="K31" s="18">
        <v>121</v>
      </c>
      <c r="L31" s="18">
        <v>295</v>
      </c>
      <c r="M31" s="29"/>
    </row>
    <row r="32" ht="13.5" spans="1:13">
      <c r="A32" s="21" t="s">
        <v>61</v>
      </c>
      <c r="B32" s="16" t="s">
        <v>62</v>
      </c>
      <c r="C32" s="17">
        <v>3864</v>
      </c>
      <c r="D32" s="18">
        <v>518</v>
      </c>
      <c r="E32" s="18">
        <v>307</v>
      </c>
      <c r="F32" s="18">
        <v>211</v>
      </c>
      <c r="G32" s="18">
        <v>318</v>
      </c>
      <c r="H32" s="18">
        <v>246</v>
      </c>
      <c r="I32" s="18">
        <v>72</v>
      </c>
      <c r="J32" s="18">
        <v>200</v>
      </c>
      <c r="K32" s="18">
        <v>61</v>
      </c>
      <c r="L32" s="18">
        <v>139</v>
      </c>
      <c r="M32" s="29"/>
    </row>
    <row r="33" ht="13.5" spans="1:13">
      <c r="A33" s="21" t="s">
        <v>68</v>
      </c>
      <c r="B33" s="16" t="s">
        <v>69</v>
      </c>
      <c r="C33" s="17">
        <v>8842</v>
      </c>
      <c r="D33" s="18">
        <v>1412</v>
      </c>
      <c r="E33" s="18">
        <v>416</v>
      </c>
      <c r="F33" s="18">
        <v>996</v>
      </c>
      <c r="G33" s="18">
        <v>673</v>
      </c>
      <c r="H33" s="18">
        <v>333</v>
      </c>
      <c r="I33" s="18">
        <v>340</v>
      </c>
      <c r="J33" s="18">
        <v>739</v>
      </c>
      <c r="K33" s="18">
        <v>83</v>
      </c>
      <c r="L33" s="18">
        <v>656</v>
      </c>
      <c r="M33" s="29"/>
    </row>
    <row r="34" ht="13.5" spans="1:13">
      <c r="A34" s="21" t="s">
        <v>89</v>
      </c>
      <c r="B34" s="16" t="s">
        <v>90</v>
      </c>
      <c r="C34" s="17">
        <v>3643</v>
      </c>
      <c r="D34" s="18">
        <v>926</v>
      </c>
      <c r="E34" s="18">
        <v>586</v>
      </c>
      <c r="F34" s="18">
        <v>340</v>
      </c>
      <c r="G34" s="18">
        <v>585</v>
      </c>
      <c r="H34" s="18">
        <v>469</v>
      </c>
      <c r="I34" s="18">
        <v>116</v>
      </c>
      <c r="J34" s="18">
        <v>341</v>
      </c>
      <c r="K34" s="18">
        <v>117</v>
      </c>
      <c r="L34" s="18">
        <v>224</v>
      </c>
      <c r="M34" s="29"/>
    </row>
    <row r="35" ht="13.5" spans="1:13">
      <c r="A35" s="21" t="s">
        <v>76</v>
      </c>
      <c r="B35" s="16" t="s">
        <v>77</v>
      </c>
      <c r="C35" s="22">
        <v>5320</v>
      </c>
      <c r="D35" s="18">
        <v>1909</v>
      </c>
      <c r="E35" s="18">
        <v>562</v>
      </c>
      <c r="F35" s="18">
        <v>1347</v>
      </c>
      <c r="G35" s="18">
        <v>459</v>
      </c>
      <c r="H35" s="18">
        <v>0</v>
      </c>
      <c r="I35" s="18">
        <v>459</v>
      </c>
      <c r="J35" s="18">
        <v>1450</v>
      </c>
      <c r="K35" s="18">
        <v>562</v>
      </c>
      <c r="L35" s="18">
        <v>888</v>
      </c>
      <c r="M35" s="29"/>
    </row>
    <row r="36" ht="13.5" spans="1:13">
      <c r="A36" s="21" t="s">
        <v>70</v>
      </c>
      <c r="B36" s="16" t="s">
        <v>71</v>
      </c>
      <c r="C36" s="17">
        <v>3313</v>
      </c>
      <c r="D36" s="18">
        <v>160</v>
      </c>
      <c r="E36" s="18">
        <v>47</v>
      </c>
      <c r="F36" s="18">
        <v>113</v>
      </c>
      <c r="G36" s="18">
        <v>77</v>
      </c>
      <c r="H36" s="18">
        <v>38</v>
      </c>
      <c r="I36" s="18">
        <v>39</v>
      </c>
      <c r="J36" s="18">
        <v>83</v>
      </c>
      <c r="K36" s="18">
        <v>9</v>
      </c>
      <c r="L36" s="18">
        <v>74</v>
      </c>
      <c r="M36" s="29"/>
    </row>
    <row r="37" ht="27" spans="1:13">
      <c r="A37" s="21" t="s">
        <v>132</v>
      </c>
      <c r="B37" s="16" t="s">
        <v>94</v>
      </c>
      <c r="C37" s="17">
        <v>3207</v>
      </c>
      <c r="D37" s="18">
        <v>489</v>
      </c>
      <c r="E37" s="18">
        <v>144</v>
      </c>
      <c r="F37" s="18">
        <v>345</v>
      </c>
      <c r="G37" s="18">
        <v>233</v>
      </c>
      <c r="H37" s="18">
        <v>115</v>
      </c>
      <c r="I37" s="18">
        <v>118</v>
      </c>
      <c r="J37" s="18">
        <v>256</v>
      </c>
      <c r="K37" s="18">
        <v>29</v>
      </c>
      <c r="L37" s="18">
        <v>227</v>
      </c>
      <c r="M37" s="29"/>
    </row>
    <row r="38" ht="27" spans="1:13">
      <c r="A38" s="21" t="s">
        <v>133</v>
      </c>
      <c r="B38" s="16" t="s">
        <v>73</v>
      </c>
      <c r="C38" s="17">
        <v>4123</v>
      </c>
      <c r="D38" s="18">
        <v>2162</v>
      </c>
      <c r="E38" s="18">
        <v>637</v>
      </c>
      <c r="F38" s="18">
        <v>1525</v>
      </c>
      <c r="G38" s="18">
        <v>1030</v>
      </c>
      <c r="H38" s="18">
        <v>510</v>
      </c>
      <c r="I38" s="18">
        <v>520</v>
      </c>
      <c r="J38" s="18">
        <v>1132</v>
      </c>
      <c r="K38" s="18">
        <v>127</v>
      </c>
      <c r="L38" s="18">
        <v>1005</v>
      </c>
      <c r="M38" s="29"/>
    </row>
    <row r="39" ht="27" spans="1:13">
      <c r="A39" s="21" t="s">
        <v>176</v>
      </c>
      <c r="B39" s="16" t="s">
        <v>96</v>
      </c>
      <c r="C39" s="17">
        <v>2602</v>
      </c>
      <c r="D39" s="18">
        <v>536</v>
      </c>
      <c r="E39" s="18">
        <v>158</v>
      </c>
      <c r="F39" s="18">
        <v>378</v>
      </c>
      <c r="G39" s="18">
        <v>255</v>
      </c>
      <c r="H39" s="18">
        <v>126</v>
      </c>
      <c r="I39" s="18">
        <v>129</v>
      </c>
      <c r="J39" s="18">
        <v>281</v>
      </c>
      <c r="K39" s="18">
        <v>32</v>
      </c>
      <c r="L39" s="18">
        <v>249</v>
      </c>
      <c r="M39" s="29"/>
    </row>
    <row r="40" ht="13.5" spans="1:13">
      <c r="A40" s="21" t="s">
        <v>134</v>
      </c>
      <c r="B40" s="16" t="s">
        <v>177</v>
      </c>
      <c r="C40" s="17">
        <v>6132</v>
      </c>
      <c r="D40" s="18">
        <v>1763</v>
      </c>
      <c r="E40" s="18">
        <v>519</v>
      </c>
      <c r="F40" s="18">
        <v>1244</v>
      </c>
      <c r="G40" s="18">
        <v>839</v>
      </c>
      <c r="H40" s="18">
        <v>415</v>
      </c>
      <c r="I40" s="18">
        <v>424</v>
      </c>
      <c r="J40" s="18">
        <v>924</v>
      </c>
      <c r="K40" s="18">
        <v>104</v>
      </c>
      <c r="L40" s="18">
        <v>820</v>
      </c>
      <c r="M40" s="29"/>
    </row>
    <row r="41" ht="13.5" spans="1:13">
      <c r="A41" s="3" t="s">
        <v>178</v>
      </c>
      <c r="B41" s="3" t="s">
        <v>40</v>
      </c>
      <c r="C41" s="23"/>
      <c r="D41" s="24">
        <v>17137</v>
      </c>
      <c r="E41" s="24">
        <v>17137</v>
      </c>
      <c r="F41" s="24">
        <v>0</v>
      </c>
      <c r="G41" s="24">
        <v>9338</v>
      </c>
      <c r="H41" s="24">
        <v>9338</v>
      </c>
      <c r="I41" s="24">
        <v>0</v>
      </c>
      <c r="J41" s="24">
        <v>7799</v>
      </c>
      <c r="K41" s="24">
        <v>7799</v>
      </c>
      <c r="L41" s="24">
        <v>0</v>
      </c>
      <c r="M41" s="33"/>
    </row>
    <row r="42" ht="13.5" spans="1:13">
      <c r="A42" s="21" t="s">
        <v>5</v>
      </c>
      <c r="B42" s="16" t="s">
        <v>6</v>
      </c>
      <c r="C42" s="17"/>
      <c r="D42" s="17">
        <v>1324</v>
      </c>
      <c r="E42" s="17">
        <v>1324</v>
      </c>
      <c r="F42" s="17"/>
      <c r="G42" s="17">
        <v>763</v>
      </c>
      <c r="H42" s="25">
        <v>763</v>
      </c>
      <c r="I42" s="34">
        <v>0</v>
      </c>
      <c r="J42" s="17">
        <v>561</v>
      </c>
      <c r="K42" s="18">
        <v>561</v>
      </c>
      <c r="L42" s="18">
        <v>0</v>
      </c>
      <c r="M42" s="35"/>
    </row>
    <row r="43" ht="13.5" spans="1:13">
      <c r="A43" s="21" t="s">
        <v>7</v>
      </c>
      <c r="B43" s="16" t="s">
        <v>8</v>
      </c>
      <c r="C43" s="17"/>
      <c r="D43" s="17">
        <v>1548</v>
      </c>
      <c r="E43" s="17">
        <v>1548</v>
      </c>
      <c r="F43" s="17"/>
      <c r="G43" s="17">
        <v>892</v>
      </c>
      <c r="H43" s="25">
        <v>892</v>
      </c>
      <c r="I43" s="34">
        <v>0</v>
      </c>
      <c r="J43" s="17">
        <v>656</v>
      </c>
      <c r="K43" s="18">
        <v>656</v>
      </c>
      <c r="L43" s="18">
        <v>0</v>
      </c>
      <c r="M43" s="35"/>
    </row>
    <row r="44" ht="13.5" spans="1:13">
      <c r="A44" s="21" t="s">
        <v>9</v>
      </c>
      <c r="B44" s="16" t="s">
        <v>10</v>
      </c>
      <c r="C44" s="17"/>
      <c r="D44" s="17">
        <v>950</v>
      </c>
      <c r="E44" s="17">
        <v>950</v>
      </c>
      <c r="F44" s="17"/>
      <c r="G44" s="17">
        <v>548</v>
      </c>
      <c r="H44" s="25">
        <v>548</v>
      </c>
      <c r="I44" s="34">
        <v>0</v>
      </c>
      <c r="J44" s="17">
        <v>402</v>
      </c>
      <c r="K44" s="18">
        <v>402</v>
      </c>
      <c r="L44" s="18">
        <v>0</v>
      </c>
      <c r="M44" s="35"/>
    </row>
    <row r="45" ht="13.5" spans="1:13">
      <c r="A45" s="21" t="s">
        <v>11</v>
      </c>
      <c r="B45" s="16" t="s">
        <v>12</v>
      </c>
      <c r="C45" s="17"/>
      <c r="D45" s="17">
        <v>1707</v>
      </c>
      <c r="E45" s="17">
        <v>1707</v>
      </c>
      <c r="F45" s="17"/>
      <c r="G45" s="17">
        <v>984</v>
      </c>
      <c r="H45" s="25">
        <v>984</v>
      </c>
      <c r="I45" s="34">
        <v>0</v>
      </c>
      <c r="J45" s="17">
        <v>723</v>
      </c>
      <c r="K45" s="18">
        <v>723</v>
      </c>
      <c r="L45" s="18">
        <v>0</v>
      </c>
      <c r="M45" s="35"/>
    </row>
    <row r="46" ht="13.5" spans="1:13">
      <c r="A46" s="21" t="s">
        <v>13</v>
      </c>
      <c r="B46" s="16" t="s">
        <v>14</v>
      </c>
      <c r="C46" s="17"/>
      <c r="D46" s="17">
        <v>1440</v>
      </c>
      <c r="E46" s="17">
        <v>1440</v>
      </c>
      <c r="F46" s="17"/>
      <c r="G46" s="17">
        <v>288</v>
      </c>
      <c r="H46" s="25">
        <v>288</v>
      </c>
      <c r="I46" s="34">
        <v>0</v>
      </c>
      <c r="J46" s="17">
        <v>1152</v>
      </c>
      <c r="K46" s="18">
        <v>1152</v>
      </c>
      <c r="L46" s="18">
        <v>0</v>
      </c>
      <c r="M46" s="35"/>
    </row>
    <row r="47" ht="13.5" spans="1:13">
      <c r="A47" s="21" t="s">
        <v>15</v>
      </c>
      <c r="B47" s="16" t="s">
        <v>16</v>
      </c>
      <c r="C47" s="17"/>
      <c r="D47" s="17">
        <v>1842</v>
      </c>
      <c r="E47" s="17">
        <v>1842</v>
      </c>
      <c r="F47" s="17"/>
      <c r="G47" s="17">
        <v>1062</v>
      </c>
      <c r="H47" s="25">
        <v>1062</v>
      </c>
      <c r="I47" s="34">
        <v>0</v>
      </c>
      <c r="J47" s="17">
        <v>780</v>
      </c>
      <c r="K47" s="18">
        <v>780</v>
      </c>
      <c r="L47" s="18">
        <v>0</v>
      </c>
      <c r="M47" s="35"/>
    </row>
    <row r="48" ht="13.5" spans="1:13">
      <c r="A48" s="21" t="s">
        <v>17</v>
      </c>
      <c r="B48" s="16" t="s">
        <v>18</v>
      </c>
      <c r="C48" s="17"/>
      <c r="D48" s="17">
        <v>1359</v>
      </c>
      <c r="E48" s="17">
        <v>1359</v>
      </c>
      <c r="F48" s="17"/>
      <c r="G48" s="17">
        <v>784</v>
      </c>
      <c r="H48" s="25">
        <v>784</v>
      </c>
      <c r="I48" s="34">
        <v>0</v>
      </c>
      <c r="J48" s="17">
        <v>575</v>
      </c>
      <c r="K48" s="18">
        <v>575</v>
      </c>
      <c r="L48" s="18">
        <v>0</v>
      </c>
      <c r="M48" s="35"/>
    </row>
    <row r="49" ht="13.5" spans="1:13">
      <c r="A49" s="21" t="s">
        <v>19</v>
      </c>
      <c r="B49" s="16" t="s">
        <v>20</v>
      </c>
      <c r="C49" s="17"/>
      <c r="D49" s="17">
        <v>1294</v>
      </c>
      <c r="E49" s="17">
        <v>1294</v>
      </c>
      <c r="F49" s="17"/>
      <c r="G49" s="17">
        <v>746</v>
      </c>
      <c r="H49" s="25">
        <v>746</v>
      </c>
      <c r="I49" s="34">
        <v>0</v>
      </c>
      <c r="J49" s="17">
        <v>548</v>
      </c>
      <c r="K49" s="18">
        <v>548</v>
      </c>
      <c r="L49" s="18">
        <v>0</v>
      </c>
      <c r="M49" s="35"/>
    </row>
    <row r="50" ht="13.5" spans="1:13">
      <c r="A50" s="21" t="s">
        <v>21</v>
      </c>
      <c r="B50" s="16" t="s">
        <v>22</v>
      </c>
      <c r="C50" s="17"/>
      <c r="D50" s="17">
        <v>1532</v>
      </c>
      <c r="E50" s="17">
        <v>1532</v>
      </c>
      <c r="F50" s="17"/>
      <c r="G50" s="17">
        <v>883</v>
      </c>
      <c r="H50" s="25">
        <v>883</v>
      </c>
      <c r="I50" s="34">
        <v>0</v>
      </c>
      <c r="J50" s="17">
        <v>649</v>
      </c>
      <c r="K50" s="18">
        <v>649</v>
      </c>
      <c r="L50" s="18">
        <v>0</v>
      </c>
      <c r="M50" s="35"/>
    </row>
    <row r="51" ht="13.5" spans="1:13">
      <c r="A51" s="21" t="s">
        <v>23</v>
      </c>
      <c r="B51" s="16" t="s">
        <v>24</v>
      </c>
      <c r="C51" s="17"/>
      <c r="D51" s="17">
        <v>943</v>
      </c>
      <c r="E51" s="17">
        <v>943</v>
      </c>
      <c r="F51" s="17"/>
      <c r="G51" s="17">
        <v>544</v>
      </c>
      <c r="H51" s="25">
        <v>544</v>
      </c>
      <c r="I51" s="34">
        <v>0</v>
      </c>
      <c r="J51" s="17">
        <v>399</v>
      </c>
      <c r="K51" s="18">
        <v>399</v>
      </c>
      <c r="L51" s="18">
        <v>0</v>
      </c>
      <c r="M51" s="35"/>
    </row>
    <row r="52" ht="13.5" spans="1:13">
      <c r="A52" s="21" t="s">
        <v>25</v>
      </c>
      <c r="B52" s="16" t="s">
        <v>26</v>
      </c>
      <c r="C52" s="17"/>
      <c r="D52" s="17">
        <v>1233</v>
      </c>
      <c r="E52" s="17">
        <v>1233</v>
      </c>
      <c r="F52" s="17"/>
      <c r="G52" s="17">
        <v>711</v>
      </c>
      <c r="H52" s="25">
        <v>711</v>
      </c>
      <c r="I52" s="34">
        <v>0</v>
      </c>
      <c r="J52" s="17">
        <v>522</v>
      </c>
      <c r="K52" s="18">
        <v>522</v>
      </c>
      <c r="L52" s="18">
        <v>0</v>
      </c>
      <c r="M52" s="30"/>
    </row>
    <row r="53" ht="13.5" spans="1:13">
      <c r="A53" s="21" t="s">
        <v>27</v>
      </c>
      <c r="B53" s="16" t="s">
        <v>28</v>
      </c>
      <c r="C53" s="17"/>
      <c r="D53" s="17">
        <v>928</v>
      </c>
      <c r="E53" s="17">
        <v>928</v>
      </c>
      <c r="F53" s="17"/>
      <c r="G53" s="17">
        <v>535</v>
      </c>
      <c r="H53" s="25">
        <v>535</v>
      </c>
      <c r="I53" s="34">
        <v>0</v>
      </c>
      <c r="J53" s="17">
        <v>393</v>
      </c>
      <c r="K53" s="18">
        <v>393</v>
      </c>
      <c r="L53" s="18">
        <v>0</v>
      </c>
      <c r="M53" s="35"/>
    </row>
    <row r="54" ht="13.5" spans="1:13">
      <c r="A54" s="21" t="s">
        <v>29</v>
      </c>
      <c r="B54" s="16" t="s">
        <v>30</v>
      </c>
      <c r="C54" s="17"/>
      <c r="D54" s="17">
        <v>1037</v>
      </c>
      <c r="E54" s="17">
        <v>1037</v>
      </c>
      <c r="F54" s="17"/>
      <c r="G54" s="17">
        <v>598</v>
      </c>
      <c r="H54" s="25">
        <v>598</v>
      </c>
      <c r="I54" s="34">
        <v>0</v>
      </c>
      <c r="J54" s="17">
        <v>439</v>
      </c>
      <c r="K54" s="18">
        <v>439</v>
      </c>
      <c r="L54" s="18">
        <v>0</v>
      </c>
      <c r="M54" s="35"/>
    </row>
  </sheetData>
  <mergeCells count="13">
    <mergeCell ref="A1:M1"/>
    <mergeCell ref="D2:F2"/>
    <mergeCell ref="G2:I2"/>
    <mergeCell ref="J2:L2"/>
    <mergeCell ref="A4:B4"/>
    <mergeCell ref="A5:B5"/>
    <mergeCell ref="A2:A3"/>
    <mergeCell ref="A6:A18"/>
    <mergeCell ref="A19:A22"/>
    <mergeCell ref="A28:A29"/>
    <mergeCell ref="B2:B3"/>
    <mergeCell ref="C2:C3"/>
    <mergeCell ref="M2:M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提前下达2018市州</vt:lpstr>
      <vt:lpstr>提前下达2018高职生均</vt:lpstr>
      <vt:lpstr>2017省属清算</vt:lpstr>
      <vt:lpstr>2017市州清算</vt:lpstr>
      <vt:lpstr>2017第二批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yjf</dc:creator>
  <cp:lastModifiedBy>admin</cp:lastModifiedBy>
  <dcterms:created xsi:type="dcterms:W3CDTF">2017-12-22T12:42:00Z</dcterms:created>
  <cp:lastPrinted>2017-12-23T09:21:00Z</cp:lastPrinted>
  <dcterms:modified xsi:type="dcterms:W3CDTF">2018-01-11T07:32:29Z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