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30" windowWidth="19395" windowHeight="10320"/>
  </bookViews>
  <sheets>
    <sheet name="附件" sheetId="10" r:id="rId1"/>
    <sheet name="参阅件2生源地明细" sheetId="6" r:id="rId2"/>
    <sheet name="参阅件3校园地明细" sheetId="5" r:id="rId3"/>
  </sheets>
  <definedNames>
    <definedName name="_xlnm._FilterDatabase" localSheetId="1" hidden="1">参阅件2生源地明细!$A$6:$M$130</definedName>
    <definedName name="_xlnm._FilterDatabase" localSheetId="2" hidden="1">参阅件3校园地明细!$A$6:$L$48</definedName>
    <definedName name="_xlnm.Print_Area" localSheetId="1">参阅件2生源地明细!$A$1:$M$130</definedName>
    <definedName name="_xlnm.Print_Area" localSheetId="2">参阅件3校园地明细!$A$1:$K$48</definedName>
    <definedName name="_xlnm.Print_Area" localSheetId="0">附件!$B$1:$J$161</definedName>
    <definedName name="_xlnm.Print_Titles" localSheetId="1">参阅件2生源地明细!$3:$5</definedName>
    <definedName name="_xlnm.Print_Titles" localSheetId="2">参阅件3校园地明细!$4:$5</definedName>
    <definedName name="_xlnm.Print_Titles" localSheetId="0">附件!$4:$5</definedName>
  </definedNames>
  <calcPr calcId="145621"/>
</workbook>
</file>

<file path=xl/calcChain.xml><?xml version="1.0" encoding="utf-8"?>
<calcChain xmlns="http://schemas.openxmlformats.org/spreadsheetml/2006/main">
  <c r="B99" i="6" l="1"/>
  <c r="B95" i="6"/>
  <c r="B13" i="6"/>
  <c r="B7" i="6"/>
  <c r="G75" i="10"/>
  <c r="G60" i="10"/>
  <c r="G59" i="10" s="1"/>
  <c r="G25" i="10"/>
  <c r="G12" i="10"/>
  <c r="E12" i="10" s="1"/>
  <c r="G11" i="10"/>
  <c r="E11" i="10" s="1"/>
  <c r="H74" i="10"/>
  <c r="I74" i="10"/>
  <c r="J74" i="10"/>
  <c r="H59" i="10"/>
  <c r="I59" i="10"/>
  <c r="J59" i="10"/>
  <c r="H25" i="10"/>
  <c r="I25" i="10"/>
  <c r="J25" i="10"/>
  <c r="E60" i="10" l="1"/>
  <c r="E75" i="10"/>
  <c r="G74" i="10"/>
  <c r="G73" i="10" s="1"/>
  <c r="G153" i="10"/>
  <c r="G148" i="10"/>
  <c r="G147" i="10" s="1"/>
  <c r="G133" i="10"/>
  <c r="G132" i="10" s="1"/>
  <c r="G126" i="10"/>
  <c r="G125" i="10" s="1"/>
  <c r="G113" i="10"/>
  <c r="G112" i="10" s="1"/>
  <c r="G100" i="10"/>
  <c r="G99" i="10" s="1"/>
  <c r="G91" i="10"/>
  <c r="G90" i="10" s="1"/>
  <c r="G58" i="10"/>
  <c r="G45" i="10"/>
  <c r="G44" i="10" s="1"/>
  <c r="G31" i="10"/>
  <c r="G30" i="10" s="1"/>
  <c r="G18" i="10"/>
  <c r="G17" i="10" s="1"/>
  <c r="G9" i="10"/>
  <c r="G8" i="10" s="1"/>
  <c r="G7" i="10" s="1"/>
  <c r="G6" i="10" l="1"/>
  <c r="I8" i="5" l="1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7" i="5"/>
  <c r="D6" i="5"/>
  <c r="H6" i="5"/>
  <c r="C6" i="5"/>
  <c r="E48" i="5" l="1"/>
  <c r="F48" i="5" s="1"/>
  <c r="G48" i="5" s="1"/>
  <c r="E47" i="5"/>
  <c r="F47" i="5" s="1"/>
  <c r="G47" i="5" s="1"/>
  <c r="E46" i="5"/>
  <c r="F46" i="5" s="1"/>
  <c r="G46" i="5" s="1"/>
  <c r="E45" i="5"/>
  <c r="F45" i="5" s="1"/>
  <c r="G45" i="5" s="1"/>
  <c r="E44" i="5"/>
  <c r="F44" i="5" s="1"/>
  <c r="G44" i="5" s="1"/>
  <c r="E43" i="5"/>
  <c r="F43" i="5" s="1"/>
  <c r="G43" i="5" s="1"/>
  <c r="E42" i="5"/>
  <c r="F42" i="5" s="1"/>
  <c r="G42" i="5" s="1"/>
  <c r="E41" i="5"/>
  <c r="F41" i="5" s="1"/>
  <c r="G41" i="5" s="1"/>
  <c r="E40" i="5"/>
  <c r="F40" i="5" s="1"/>
  <c r="G40" i="5" s="1"/>
  <c r="E39" i="5"/>
  <c r="F39" i="5" s="1"/>
  <c r="G39" i="5" s="1"/>
  <c r="E38" i="5"/>
  <c r="F38" i="5" s="1"/>
  <c r="G38" i="5" s="1"/>
  <c r="E37" i="5"/>
  <c r="F37" i="5" s="1"/>
  <c r="G37" i="5" s="1"/>
  <c r="E36" i="5"/>
  <c r="F36" i="5" s="1"/>
  <c r="G36" i="5" s="1"/>
  <c r="E35" i="5"/>
  <c r="F35" i="5" s="1"/>
  <c r="G35" i="5" s="1"/>
  <c r="E34" i="5"/>
  <c r="F34" i="5" s="1"/>
  <c r="G34" i="5" s="1"/>
  <c r="E33" i="5"/>
  <c r="F33" i="5" s="1"/>
  <c r="G33" i="5" s="1"/>
  <c r="E32" i="5"/>
  <c r="F32" i="5" s="1"/>
  <c r="G32" i="5" s="1"/>
  <c r="E31" i="5"/>
  <c r="F31" i="5" s="1"/>
  <c r="G31" i="5" s="1"/>
  <c r="E30" i="5"/>
  <c r="F30" i="5" s="1"/>
  <c r="G30" i="5" s="1"/>
  <c r="E29" i="5"/>
  <c r="F29" i="5" s="1"/>
  <c r="G29" i="5" s="1"/>
  <c r="E28" i="5"/>
  <c r="F28" i="5" s="1"/>
  <c r="G28" i="5" s="1"/>
  <c r="E27" i="5"/>
  <c r="F27" i="5" s="1"/>
  <c r="G27" i="5" s="1"/>
  <c r="E26" i="5"/>
  <c r="F26" i="5" s="1"/>
  <c r="G26" i="5" s="1"/>
  <c r="E25" i="5"/>
  <c r="F25" i="5" s="1"/>
  <c r="G25" i="5" s="1"/>
  <c r="E24" i="5"/>
  <c r="F24" i="5" s="1"/>
  <c r="G24" i="5" s="1"/>
  <c r="E23" i="5"/>
  <c r="F23" i="5" s="1"/>
  <c r="G23" i="5" s="1"/>
  <c r="E22" i="5"/>
  <c r="F22" i="5" s="1"/>
  <c r="G22" i="5" s="1"/>
  <c r="E21" i="5"/>
  <c r="F21" i="5" s="1"/>
  <c r="G21" i="5" s="1"/>
  <c r="E20" i="5"/>
  <c r="F20" i="5" s="1"/>
  <c r="G20" i="5" s="1"/>
  <c r="E19" i="5"/>
  <c r="F19" i="5" s="1"/>
  <c r="G19" i="5" s="1"/>
  <c r="E18" i="5"/>
  <c r="F18" i="5" s="1"/>
  <c r="G18" i="5" s="1"/>
  <c r="E17" i="5"/>
  <c r="F17" i="5" s="1"/>
  <c r="G17" i="5" s="1"/>
  <c r="E16" i="5"/>
  <c r="F16" i="5" s="1"/>
  <c r="G16" i="5" s="1"/>
  <c r="E15" i="5"/>
  <c r="F15" i="5" s="1"/>
  <c r="G15" i="5" s="1"/>
  <c r="E14" i="5"/>
  <c r="F14" i="5" s="1"/>
  <c r="G14" i="5" s="1"/>
  <c r="E13" i="5"/>
  <c r="F13" i="5" s="1"/>
  <c r="G13" i="5" s="1"/>
  <c r="E12" i="5"/>
  <c r="F12" i="5" s="1"/>
  <c r="G12" i="5" s="1"/>
  <c r="E11" i="5"/>
  <c r="F11" i="5" s="1"/>
  <c r="G11" i="5" s="1"/>
  <c r="E10" i="5"/>
  <c r="F10" i="5" s="1"/>
  <c r="G10" i="5" s="1"/>
  <c r="E9" i="5"/>
  <c r="F9" i="5" s="1"/>
  <c r="G9" i="5" s="1"/>
  <c r="E8" i="5"/>
  <c r="F8" i="5" s="1"/>
  <c r="G8" i="5" s="1"/>
  <c r="I6" i="5"/>
  <c r="E7" i="5"/>
  <c r="F7" i="5" s="1"/>
  <c r="G7" i="5" s="1"/>
  <c r="F6" i="5" l="1"/>
  <c r="E6" i="5"/>
  <c r="J42" i="5" l="1"/>
  <c r="K42" i="5" s="1"/>
  <c r="J34" i="5"/>
  <c r="K34" i="5" s="1"/>
  <c r="J26" i="5"/>
  <c r="K26" i="5" s="1"/>
  <c r="J18" i="5"/>
  <c r="K18" i="5" s="1"/>
  <c r="J10" i="5"/>
  <c r="K10" i="5" s="1"/>
  <c r="J43" i="5"/>
  <c r="K43" i="5" s="1"/>
  <c r="J35" i="5"/>
  <c r="K35" i="5" s="1"/>
  <c r="J27" i="5"/>
  <c r="K27" i="5" s="1"/>
  <c r="J19" i="5"/>
  <c r="K19" i="5" s="1"/>
  <c r="J11" i="5"/>
  <c r="K11" i="5" s="1"/>
  <c r="J48" i="5"/>
  <c r="K48" i="5" s="1"/>
  <c r="J40" i="5"/>
  <c r="K40" i="5" s="1"/>
  <c r="J32" i="5"/>
  <c r="K32" i="5" s="1"/>
  <c r="J24" i="5"/>
  <c r="K24" i="5" s="1"/>
  <c r="J16" i="5"/>
  <c r="K16" i="5" s="1"/>
  <c r="J8" i="5"/>
  <c r="K8" i="5" s="1"/>
  <c r="J41" i="5"/>
  <c r="K41" i="5" s="1"/>
  <c r="J33" i="5"/>
  <c r="K33" i="5" s="1"/>
  <c r="J25" i="5"/>
  <c r="K25" i="5" s="1"/>
  <c r="J17" i="5"/>
  <c r="K17" i="5" s="1"/>
  <c r="J9" i="5"/>
  <c r="K9" i="5" s="1"/>
  <c r="J46" i="5"/>
  <c r="K46" i="5" s="1"/>
  <c r="J38" i="5"/>
  <c r="K38" i="5" s="1"/>
  <c r="J30" i="5"/>
  <c r="K30" i="5" s="1"/>
  <c r="J22" i="5"/>
  <c r="K22" i="5" s="1"/>
  <c r="J14" i="5"/>
  <c r="K14" i="5" s="1"/>
  <c r="J47" i="5"/>
  <c r="K47" i="5" s="1"/>
  <c r="J39" i="5"/>
  <c r="K39" i="5" s="1"/>
  <c r="J31" i="5"/>
  <c r="K31" i="5" s="1"/>
  <c r="J23" i="5"/>
  <c r="K23" i="5" s="1"/>
  <c r="J15" i="5"/>
  <c r="K15" i="5" s="1"/>
  <c r="J44" i="5"/>
  <c r="K44" i="5" s="1"/>
  <c r="J36" i="5"/>
  <c r="K36" i="5" s="1"/>
  <c r="J28" i="5"/>
  <c r="K28" i="5" s="1"/>
  <c r="J20" i="5"/>
  <c r="K20" i="5" s="1"/>
  <c r="J12" i="5"/>
  <c r="K12" i="5" s="1"/>
  <c r="J45" i="5"/>
  <c r="K45" i="5" s="1"/>
  <c r="J37" i="5"/>
  <c r="K37" i="5" s="1"/>
  <c r="J29" i="5"/>
  <c r="K29" i="5" s="1"/>
  <c r="J21" i="5"/>
  <c r="K21" i="5" s="1"/>
  <c r="J13" i="5"/>
  <c r="K13" i="5" s="1"/>
  <c r="J7" i="5"/>
  <c r="K7" i="5" s="1"/>
  <c r="K6" i="5" l="1"/>
  <c r="J6" i="5"/>
  <c r="G6" i="5"/>
  <c r="E8" i="6" l="1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7" i="6"/>
  <c r="F6" i="6"/>
  <c r="L6" i="6"/>
  <c r="H6" i="6"/>
  <c r="G6" i="6"/>
  <c r="D6" i="6"/>
  <c r="B46" i="6"/>
  <c r="B73" i="6"/>
  <c r="B69" i="6"/>
  <c r="B65" i="6"/>
  <c r="B58" i="6"/>
  <c r="B79" i="6"/>
  <c r="B12" i="6"/>
  <c r="B14" i="6"/>
  <c r="B48" i="6"/>
  <c r="B121" i="6"/>
  <c r="B18" i="6"/>
  <c r="B47" i="6"/>
  <c r="B49" i="6"/>
  <c r="B59" i="6"/>
  <c r="B25" i="6"/>
  <c r="B76" i="6"/>
  <c r="B60" i="6"/>
  <c r="B66" i="6"/>
  <c r="B101" i="6"/>
  <c r="B129" i="6"/>
  <c r="B125" i="6"/>
  <c r="B130" i="6"/>
  <c r="B127" i="6"/>
  <c r="B126" i="6"/>
  <c r="B103" i="6"/>
  <c r="B124" i="6"/>
  <c r="B104" i="6"/>
  <c r="B122" i="6"/>
  <c r="B117" i="6"/>
  <c r="B52" i="6"/>
  <c r="B123" i="6"/>
  <c r="B74" i="6"/>
  <c r="B120" i="6"/>
  <c r="B75" i="6"/>
  <c r="B128" i="6"/>
  <c r="B40" i="6"/>
  <c r="B37" i="6"/>
  <c r="B39" i="6"/>
  <c r="B86" i="6"/>
  <c r="B96" i="6"/>
  <c r="B45" i="6"/>
  <c r="B94" i="6"/>
  <c r="B112" i="6"/>
  <c r="B19" i="6"/>
  <c r="B102" i="6"/>
  <c r="B97" i="6"/>
  <c r="B20" i="6"/>
  <c r="B80" i="6"/>
  <c r="B41" i="6"/>
  <c r="B54" i="6"/>
  <c r="B33" i="6"/>
  <c r="B88" i="6"/>
  <c r="B32" i="6"/>
  <c r="B57" i="6"/>
  <c r="B119" i="6"/>
  <c r="B85" i="6"/>
  <c r="B81" i="6"/>
  <c r="B44" i="6"/>
  <c r="B64" i="6"/>
  <c r="B43" i="6"/>
  <c r="B108" i="6"/>
  <c r="B17" i="6"/>
  <c r="B53" i="6"/>
  <c r="B62" i="6"/>
  <c r="B87" i="6"/>
  <c r="B38" i="6"/>
  <c r="B98" i="6"/>
  <c r="B114" i="6"/>
  <c r="B31" i="6"/>
  <c r="B30" i="6"/>
  <c r="B110" i="6"/>
  <c r="B72" i="6"/>
  <c r="B100" i="6"/>
  <c r="B27" i="6"/>
  <c r="B56" i="6"/>
  <c r="B113" i="6"/>
  <c r="B92" i="6"/>
  <c r="B11" i="6"/>
  <c r="B111" i="6"/>
  <c r="B42" i="6"/>
  <c r="B78" i="6"/>
  <c r="B109" i="6"/>
  <c r="B90" i="6"/>
  <c r="B68" i="6"/>
  <c r="B118" i="6"/>
  <c r="B116" i="6"/>
  <c r="B10" i="6"/>
  <c r="B77" i="6"/>
  <c r="B115" i="6"/>
  <c r="B89" i="6"/>
  <c r="B29" i="6"/>
  <c r="B70" i="6"/>
  <c r="B28" i="6"/>
  <c r="B106" i="6"/>
  <c r="B83" i="6"/>
  <c r="B107" i="6"/>
  <c r="B63" i="6"/>
  <c r="B16" i="6"/>
  <c r="B93" i="6"/>
  <c r="B91" i="6"/>
  <c r="B84" i="6"/>
  <c r="B51" i="6"/>
  <c r="B35" i="6"/>
  <c r="B67" i="6"/>
  <c r="B61" i="6"/>
  <c r="B34" i="6"/>
  <c r="B8" i="6"/>
  <c r="B15" i="6"/>
  <c r="B82" i="6"/>
  <c r="B71" i="6"/>
  <c r="B105" i="6"/>
  <c r="B50" i="6"/>
  <c r="B9" i="6"/>
  <c r="B36" i="6"/>
  <c r="B24" i="6"/>
  <c r="B23" i="6"/>
  <c r="B22" i="6"/>
  <c r="B26" i="6"/>
  <c r="B21" i="6"/>
  <c r="B55" i="6"/>
  <c r="I6" i="6" l="1"/>
  <c r="I18" i="10"/>
  <c r="I17" i="10" s="1"/>
  <c r="H18" i="10"/>
  <c r="H17" i="10" s="1"/>
  <c r="I126" i="10"/>
  <c r="I125" i="10" s="1"/>
  <c r="J126" i="10"/>
  <c r="J125" i="10" s="1"/>
  <c r="H126" i="10"/>
  <c r="H125" i="10" s="1"/>
  <c r="I31" i="10"/>
  <c r="J31" i="10"/>
  <c r="H31" i="10"/>
  <c r="I45" i="10"/>
  <c r="J45" i="10"/>
  <c r="H45" i="10"/>
  <c r="I91" i="10"/>
  <c r="J91" i="10"/>
  <c r="H91" i="10"/>
  <c r="I100" i="10"/>
  <c r="J100" i="10"/>
  <c r="H100" i="10"/>
  <c r="I113" i="10"/>
  <c r="J113" i="10"/>
  <c r="H113" i="10"/>
  <c r="I133" i="10"/>
  <c r="J133" i="10"/>
  <c r="H133" i="10"/>
  <c r="I148" i="10"/>
  <c r="J148" i="10"/>
  <c r="H148" i="10"/>
  <c r="I153" i="10"/>
  <c r="J153" i="10"/>
  <c r="H153" i="10"/>
  <c r="H147" i="10" l="1"/>
  <c r="J147" i="10"/>
  <c r="I147" i="10"/>
  <c r="J132" i="10"/>
  <c r="I132" i="10"/>
  <c r="H132" i="10"/>
  <c r="J112" i="10"/>
  <c r="I112" i="10"/>
  <c r="H112" i="10"/>
  <c r="J99" i="10"/>
  <c r="I99" i="10"/>
  <c r="H99" i="10"/>
  <c r="J90" i="10"/>
  <c r="I90" i="10"/>
  <c r="H90" i="10"/>
  <c r="J73" i="10"/>
  <c r="I73" i="10"/>
  <c r="H73" i="10"/>
  <c r="J58" i="10"/>
  <c r="I58" i="10"/>
  <c r="H58" i="10"/>
  <c r="J44" i="10"/>
  <c r="H44" i="10"/>
  <c r="I44" i="10"/>
  <c r="J30" i="10"/>
  <c r="I30" i="10"/>
  <c r="H30" i="10"/>
  <c r="J18" i="10"/>
  <c r="J17" i="10" s="1"/>
  <c r="J9" i="10"/>
  <c r="J8" i="10" s="1"/>
  <c r="J7" i="10" s="1"/>
  <c r="I9" i="10"/>
  <c r="I8" i="10" s="1"/>
  <c r="I7" i="10" s="1"/>
  <c r="H9" i="10"/>
  <c r="H8" i="10" s="1"/>
  <c r="H7" i="10" s="1"/>
  <c r="J6" i="10" l="1"/>
  <c r="H6" i="10"/>
  <c r="I6" i="10"/>
  <c r="I60" i="6" l="1"/>
  <c r="I46" i="6"/>
  <c r="I73" i="6"/>
  <c r="I69" i="6"/>
  <c r="I76" i="6"/>
  <c r="I21" i="6"/>
  <c r="I26" i="6"/>
  <c r="I22" i="6"/>
  <c r="I23" i="6"/>
  <c r="I65" i="6"/>
  <c r="I58" i="6"/>
  <c r="I25" i="6"/>
  <c r="I24" i="6"/>
  <c r="I36" i="6"/>
  <c r="I59" i="6"/>
  <c r="I9" i="6"/>
  <c r="I50" i="6"/>
  <c r="I49" i="6"/>
  <c r="I105" i="6"/>
  <c r="I71" i="6"/>
  <c r="I47" i="6"/>
  <c r="I82" i="6"/>
  <c r="I15" i="6"/>
  <c r="I13" i="6"/>
  <c r="I8" i="6"/>
  <c r="I34" i="6"/>
  <c r="I61" i="6"/>
  <c r="I67" i="6"/>
  <c r="I35" i="6"/>
  <c r="I51" i="6"/>
  <c r="I84" i="6"/>
  <c r="I79" i="6"/>
  <c r="I12" i="6"/>
  <c r="I91" i="6"/>
  <c r="I93" i="6"/>
  <c r="I16" i="6"/>
  <c r="I63" i="6"/>
  <c r="I107" i="6"/>
  <c r="I83" i="6"/>
  <c r="I106" i="6"/>
  <c r="I28" i="6"/>
  <c r="I14" i="6"/>
  <c r="I70" i="6"/>
  <c r="I7" i="6"/>
  <c r="I29" i="6"/>
  <c r="I89" i="6"/>
  <c r="I115" i="6"/>
  <c r="I77" i="6"/>
  <c r="I10" i="6"/>
  <c r="I116" i="6"/>
  <c r="I48" i="6"/>
  <c r="I118" i="6"/>
  <c r="I68" i="6"/>
  <c r="I90" i="6"/>
  <c r="I66" i="6"/>
  <c r="I109" i="6"/>
  <c r="I18" i="6"/>
  <c r="I78" i="6"/>
  <c r="I42" i="6"/>
  <c r="I111" i="6"/>
  <c r="I121" i="6"/>
  <c r="I11" i="6"/>
  <c r="I92" i="6"/>
  <c r="I113" i="6"/>
  <c r="I56" i="6"/>
  <c r="I27" i="6"/>
  <c r="I100" i="6"/>
  <c r="I72" i="6"/>
  <c r="I110" i="6"/>
  <c r="I30" i="6"/>
  <c r="I31" i="6"/>
  <c r="I114" i="6"/>
  <c r="I98" i="6"/>
  <c r="I38" i="6"/>
  <c r="I87" i="6"/>
  <c r="I62" i="6"/>
  <c r="I53" i="6"/>
  <c r="I17" i="6"/>
  <c r="I108" i="6"/>
  <c r="I43" i="6"/>
  <c r="I64" i="6"/>
  <c r="I44" i="6"/>
  <c r="I81" i="6"/>
  <c r="I85" i="6"/>
  <c r="I119" i="6"/>
  <c r="I57" i="6"/>
  <c r="I32" i="6"/>
  <c r="I88" i="6"/>
  <c r="I33" i="6"/>
  <c r="I54" i="6"/>
  <c r="I41" i="6"/>
  <c r="I80" i="6"/>
  <c r="I95" i="6"/>
  <c r="I20" i="6"/>
  <c r="I97" i="6"/>
  <c r="I102" i="6"/>
  <c r="I19" i="6"/>
  <c r="I112" i="6"/>
  <c r="I94" i="6"/>
  <c r="I45" i="6"/>
  <c r="I96" i="6"/>
  <c r="I86" i="6"/>
  <c r="I39" i="6"/>
  <c r="I37" i="6"/>
  <c r="I40" i="6"/>
  <c r="I128" i="6"/>
  <c r="I75" i="6"/>
  <c r="I120" i="6"/>
  <c r="I74" i="6"/>
  <c r="I123" i="6"/>
  <c r="I52" i="6"/>
  <c r="I117" i="6"/>
  <c r="I122" i="6"/>
  <c r="I104" i="6"/>
  <c r="I124" i="6"/>
  <c r="I103" i="6"/>
  <c r="I126" i="6"/>
  <c r="I127" i="6"/>
  <c r="I99" i="6"/>
  <c r="I130" i="6"/>
  <c r="I125" i="6"/>
  <c r="I129" i="6"/>
  <c r="I101" i="6"/>
  <c r="I55" i="6"/>
  <c r="J55" i="6" s="1"/>
  <c r="K55" i="6" l="1"/>
  <c r="M55" i="6" s="1"/>
  <c r="F70" i="10" s="1"/>
  <c r="E70" i="10" s="1"/>
  <c r="J129" i="6"/>
  <c r="J104" i="6"/>
  <c r="J123" i="6"/>
  <c r="J128" i="6"/>
  <c r="J112" i="6"/>
  <c r="K112" i="6" s="1"/>
  <c r="J20" i="6"/>
  <c r="J54" i="6"/>
  <c r="J57" i="6"/>
  <c r="J44" i="6"/>
  <c r="K44" i="6" s="1"/>
  <c r="J17" i="6"/>
  <c r="J38" i="6"/>
  <c r="J30" i="6"/>
  <c r="J27" i="6"/>
  <c r="J11" i="6"/>
  <c r="J78" i="6"/>
  <c r="J90" i="6"/>
  <c r="J116" i="6"/>
  <c r="J89" i="6"/>
  <c r="J14" i="6"/>
  <c r="J107" i="6"/>
  <c r="J93" i="6"/>
  <c r="J84" i="6"/>
  <c r="J61" i="6"/>
  <c r="J15" i="6"/>
  <c r="J105" i="6"/>
  <c r="J59" i="6"/>
  <c r="J58" i="6"/>
  <c r="J26" i="6"/>
  <c r="J69" i="6"/>
  <c r="J125" i="6"/>
  <c r="J126" i="6"/>
  <c r="J122" i="6"/>
  <c r="J74" i="6"/>
  <c r="J40" i="6"/>
  <c r="J96" i="6"/>
  <c r="J19" i="6"/>
  <c r="J95" i="6"/>
  <c r="J33" i="6"/>
  <c r="J119" i="6"/>
  <c r="J64" i="6"/>
  <c r="J53" i="6"/>
  <c r="J98" i="6"/>
  <c r="J110" i="6"/>
  <c r="J56" i="6"/>
  <c r="J121" i="6"/>
  <c r="J18" i="6"/>
  <c r="J68" i="6"/>
  <c r="J10" i="6"/>
  <c r="J29" i="6"/>
  <c r="J28" i="6"/>
  <c r="J91" i="6"/>
  <c r="J51" i="6"/>
  <c r="J34" i="6"/>
  <c r="J82" i="6"/>
  <c r="J49" i="6"/>
  <c r="J36" i="6"/>
  <c r="K36" i="6" s="1"/>
  <c r="J65" i="6"/>
  <c r="J21" i="6"/>
  <c r="J73" i="6"/>
  <c r="J130" i="6"/>
  <c r="J103" i="6"/>
  <c r="J117" i="6"/>
  <c r="J120" i="6"/>
  <c r="J37" i="6"/>
  <c r="J45" i="6"/>
  <c r="J102" i="6"/>
  <c r="J80" i="6"/>
  <c r="J88" i="6"/>
  <c r="J85" i="6"/>
  <c r="J43" i="6"/>
  <c r="J62" i="6"/>
  <c r="J114" i="6"/>
  <c r="J72" i="6"/>
  <c r="J113" i="6"/>
  <c r="J111" i="6"/>
  <c r="J109" i="6"/>
  <c r="J118" i="6"/>
  <c r="J77" i="6"/>
  <c r="J7" i="6"/>
  <c r="J106" i="6"/>
  <c r="J63" i="6"/>
  <c r="J12" i="6"/>
  <c r="J35" i="6"/>
  <c r="J8" i="6"/>
  <c r="J47" i="6"/>
  <c r="J50" i="6"/>
  <c r="J24" i="6"/>
  <c r="J23" i="6"/>
  <c r="J46" i="6"/>
  <c r="J127" i="6"/>
  <c r="J86" i="6"/>
  <c r="J101" i="6"/>
  <c r="J99" i="6"/>
  <c r="J124" i="6"/>
  <c r="J52" i="6"/>
  <c r="J75" i="6"/>
  <c r="J39" i="6"/>
  <c r="J94" i="6"/>
  <c r="J97" i="6"/>
  <c r="J41" i="6"/>
  <c r="J32" i="6"/>
  <c r="J81" i="6"/>
  <c r="J108" i="6"/>
  <c r="J87" i="6"/>
  <c r="J31" i="6"/>
  <c r="J100" i="6"/>
  <c r="K100" i="6" s="1"/>
  <c r="J92" i="6"/>
  <c r="J42" i="6"/>
  <c r="J66" i="6"/>
  <c r="J48" i="6"/>
  <c r="J115" i="6"/>
  <c r="J70" i="6"/>
  <c r="J83" i="6"/>
  <c r="J16" i="6"/>
  <c r="J79" i="6"/>
  <c r="J67" i="6"/>
  <c r="J13" i="6"/>
  <c r="J71" i="6"/>
  <c r="J9" i="6"/>
  <c r="J25" i="6"/>
  <c r="J22" i="6"/>
  <c r="J76" i="6"/>
  <c r="J60" i="6"/>
  <c r="E6" i="6"/>
  <c r="K56" i="6" l="1"/>
  <c r="K86" i="6"/>
  <c r="M86" i="6" s="1"/>
  <c r="F122" i="10" s="1"/>
  <c r="E122" i="10" s="1"/>
  <c r="K120" i="6"/>
  <c r="K42" i="6"/>
  <c r="M42" i="6" s="1"/>
  <c r="F54" i="10" s="1"/>
  <c r="E54" i="10" s="1"/>
  <c r="K106" i="6"/>
  <c r="K31" i="6"/>
  <c r="K76" i="6"/>
  <c r="M76" i="6" s="1"/>
  <c r="F94" i="10" s="1"/>
  <c r="E94" i="10" s="1"/>
  <c r="K16" i="6"/>
  <c r="M16" i="6" s="1"/>
  <c r="F23" i="10" s="1"/>
  <c r="E23" i="10" s="1"/>
  <c r="M100" i="6"/>
  <c r="F106" i="10" s="1"/>
  <c r="E106" i="10" s="1"/>
  <c r="K81" i="6"/>
  <c r="M81" i="6" s="1"/>
  <c r="F95" i="10" s="1"/>
  <c r="E95" i="10" s="1"/>
  <c r="K124" i="6"/>
  <c r="M124" i="6" s="1"/>
  <c r="F160" i="10" s="1"/>
  <c r="E160" i="10" s="1"/>
  <c r="K12" i="6"/>
  <c r="M12" i="6" s="1"/>
  <c r="F19" i="10" s="1"/>
  <c r="K113" i="6"/>
  <c r="M113" i="6" s="1"/>
  <c r="F142" i="10" s="1"/>
  <c r="E142" i="10" s="1"/>
  <c r="K102" i="6"/>
  <c r="M102" i="6" s="1"/>
  <c r="F107" i="10" s="1"/>
  <c r="E107" i="10" s="1"/>
  <c r="K21" i="6"/>
  <c r="M21" i="6" s="1"/>
  <c r="F27" i="10" s="1"/>
  <c r="E27" i="10" s="1"/>
  <c r="K28" i="6"/>
  <c r="M28" i="6" s="1"/>
  <c r="F39" i="10" s="1"/>
  <c r="E39" i="10" s="1"/>
  <c r="K98" i="6"/>
  <c r="M98" i="6" s="1"/>
  <c r="F110" i="10" s="1"/>
  <c r="E110" i="10" s="1"/>
  <c r="K40" i="6"/>
  <c r="M40" i="6" s="1"/>
  <c r="F51" i="10" s="1"/>
  <c r="E51" i="10" s="1"/>
  <c r="K59" i="6"/>
  <c r="M59" i="6" s="1"/>
  <c r="F81" i="10" s="1"/>
  <c r="E81" i="10" s="1"/>
  <c r="K89" i="6"/>
  <c r="M89" i="6" s="1"/>
  <c r="F120" i="10" s="1"/>
  <c r="E120" i="10" s="1"/>
  <c r="K17" i="6"/>
  <c r="M17" i="6" s="1"/>
  <c r="F22" i="10" s="1"/>
  <c r="E22" i="10" s="1"/>
  <c r="K83" i="6"/>
  <c r="M83" i="6" s="1"/>
  <c r="F114" i="10" s="1"/>
  <c r="K66" i="6"/>
  <c r="M66" i="6" s="1"/>
  <c r="F86" i="10" s="1"/>
  <c r="E86" i="10" s="1"/>
  <c r="K32" i="6"/>
  <c r="M32" i="6" s="1"/>
  <c r="F42" i="10" s="1"/>
  <c r="E42" i="10" s="1"/>
  <c r="K99" i="6"/>
  <c r="M99" i="6" s="1"/>
  <c r="F103" i="10" s="1"/>
  <c r="E103" i="10" s="1"/>
  <c r="K46" i="6"/>
  <c r="M46" i="6" s="1"/>
  <c r="F64" i="10" s="1"/>
  <c r="E64" i="10" s="1"/>
  <c r="K47" i="6"/>
  <c r="M47" i="6" s="1"/>
  <c r="F65" i="10" s="1"/>
  <c r="E65" i="10" s="1"/>
  <c r="K63" i="6"/>
  <c r="M63" i="6" s="1"/>
  <c r="F83" i="10" s="1"/>
  <c r="E83" i="10" s="1"/>
  <c r="K118" i="6"/>
  <c r="M118" i="6" s="1"/>
  <c r="F127" i="10" s="1"/>
  <c r="K72" i="6"/>
  <c r="M72" i="6" s="1"/>
  <c r="F150" i="10" s="1"/>
  <c r="E150" i="10" s="1"/>
  <c r="K85" i="6"/>
  <c r="M85" i="6" s="1"/>
  <c r="F118" i="10" s="1"/>
  <c r="E118" i="10" s="1"/>
  <c r="K45" i="6"/>
  <c r="M45" i="6" s="1"/>
  <c r="F55" i="10" s="1"/>
  <c r="E55" i="10" s="1"/>
  <c r="K103" i="6"/>
  <c r="M103" i="6" s="1"/>
  <c r="F111" i="10" s="1"/>
  <c r="E111" i="10" s="1"/>
  <c r="K65" i="6"/>
  <c r="M65" i="6" s="1"/>
  <c r="F82" i="10" s="1"/>
  <c r="E82" i="10" s="1"/>
  <c r="K34" i="6"/>
  <c r="M34" i="6" s="1"/>
  <c r="F46" i="10" s="1"/>
  <c r="K29" i="6"/>
  <c r="M29" i="6" s="1"/>
  <c r="F40" i="10" s="1"/>
  <c r="E40" i="10" s="1"/>
  <c r="K121" i="6"/>
  <c r="M121" i="6" s="1"/>
  <c r="F128" i="10" s="1"/>
  <c r="E128" i="10" s="1"/>
  <c r="K53" i="6"/>
  <c r="M53" i="6" s="1"/>
  <c r="F67" i="10" s="1"/>
  <c r="E67" i="10" s="1"/>
  <c r="K95" i="6"/>
  <c r="M95" i="6" s="1"/>
  <c r="F101" i="10" s="1"/>
  <c r="K74" i="6"/>
  <c r="M74" i="6" s="1"/>
  <c r="F151" i="10" s="1"/>
  <c r="E151" i="10" s="1"/>
  <c r="K69" i="6"/>
  <c r="M69" i="6" s="1"/>
  <c r="F79" i="10" s="1"/>
  <c r="E79" i="10" s="1"/>
  <c r="K105" i="6"/>
  <c r="M105" i="6" s="1"/>
  <c r="F135" i="10" s="1"/>
  <c r="E135" i="10" s="1"/>
  <c r="K93" i="6"/>
  <c r="M93" i="6" s="1"/>
  <c r="F124" i="10" s="1"/>
  <c r="E124" i="10" s="1"/>
  <c r="K116" i="6"/>
  <c r="M116" i="6" s="1"/>
  <c r="F141" i="10" s="1"/>
  <c r="E141" i="10" s="1"/>
  <c r="K27" i="6"/>
  <c r="M27" i="6" s="1"/>
  <c r="F41" i="10" s="1"/>
  <c r="E41" i="10" s="1"/>
  <c r="M44" i="6"/>
  <c r="F49" i="10" s="1"/>
  <c r="E49" i="10" s="1"/>
  <c r="M112" i="6"/>
  <c r="F140" i="10" s="1"/>
  <c r="E140" i="10" s="1"/>
  <c r="K129" i="6"/>
  <c r="M129" i="6" s="1"/>
  <c r="F161" i="10" s="1"/>
  <c r="E161" i="10" s="1"/>
  <c r="K25" i="6"/>
  <c r="M25" i="6" s="1"/>
  <c r="F34" i="10" s="1"/>
  <c r="E34" i="10" s="1"/>
  <c r="K67" i="6"/>
  <c r="M67" i="6" s="1"/>
  <c r="F87" i="10" s="1"/>
  <c r="E87" i="10" s="1"/>
  <c r="K70" i="6"/>
  <c r="M70" i="6" s="1"/>
  <c r="F88" i="10" s="1"/>
  <c r="E88" i="10" s="1"/>
  <c r="K87" i="6"/>
  <c r="M87" i="6" s="1"/>
  <c r="F123" i="10" s="1"/>
  <c r="E123" i="10" s="1"/>
  <c r="K41" i="6"/>
  <c r="M41" i="6" s="1"/>
  <c r="F50" i="10" s="1"/>
  <c r="E50" i="10" s="1"/>
  <c r="K75" i="6"/>
  <c r="M75" i="6" s="1"/>
  <c r="F152" i="10" s="1"/>
  <c r="E152" i="10" s="1"/>
  <c r="K101" i="6"/>
  <c r="M101" i="6" s="1"/>
  <c r="F108" i="10" s="1"/>
  <c r="E108" i="10" s="1"/>
  <c r="K23" i="6"/>
  <c r="M23" i="6" s="1"/>
  <c r="F33" i="10" s="1"/>
  <c r="E33" i="10" s="1"/>
  <c r="K8" i="6"/>
  <c r="M8" i="6" s="1"/>
  <c r="F14" i="10" s="1"/>
  <c r="E14" i="10" s="1"/>
  <c r="M106" i="6"/>
  <c r="F134" i="10" s="1"/>
  <c r="K109" i="6"/>
  <c r="M109" i="6" s="1"/>
  <c r="F136" i="10" s="1"/>
  <c r="E136" i="10" s="1"/>
  <c r="K114" i="6"/>
  <c r="M114" i="6" s="1"/>
  <c r="F145" i="10" s="1"/>
  <c r="E145" i="10" s="1"/>
  <c r="K88" i="6"/>
  <c r="M88" i="6" s="1"/>
  <c r="F119" i="10" s="1"/>
  <c r="E119" i="10" s="1"/>
  <c r="K37" i="6"/>
  <c r="M37" i="6" s="1"/>
  <c r="F52" i="10" s="1"/>
  <c r="E52" i="10" s="1"/>
  <c r="K130" i="6"/>
  <c r="M130" i="6" s="1"/>
  <c r="F159" i="10" s="1"/>
  <c r="E159" i="10" s="1"/>
  <c r="M36" i="6"/>
  <c r="F47" i="10" s="1"/>
  <c r="E47" i="10" s="1"/>
  <c r="K51" i="6"/>
  <c r="M51" i="6" s="1"/>
  <c r="F62" i="10" s="1"/>
  <c r="E62" i="10" s="1"/>
  <c r="K10" i="6"/>
  <c r="M10" i="6" s="1"/>
  <c r="F16" i="10" s="1"/>
  <c r="E16" i="10" s="1"/>
  <c r="M56" i="6"/>
  <c r="F69" i="10" s="1"/>
  <c r="E69" i="10" s="1"/>
  <c r="K64" i="6"/>
  <c r="M64" i="6" s="1"/>
  <c r="F84" i="10" s="1"/>
  <c r="E84" i="10" s="1"/>
  <c r="K19" i="6"/>
  <c r="M19" i="6" s="1"/>
  <c r="F28" i="10" s="1"/>
  <c r="E28" i="10" s="1"/>
  <c r="K122" i="6"/>
  <c r="M122" i="6" s="1"/>
  <c r="F129" i="10" s="1"/>
  <c r="E129" i="10" s="1"/>
  <c r="K26" i="6"/>
  <c r="M26" i="6" s="1"/>
  <c r="F36" i="10" s="1"/>
  <c r="E36" i="10" s="1"/>
  <c r="K15" i="6"/>
  <c r="M15" i="6" s="1"/>
  <c r="F21" i="10" s="1"/>
  <c r="E21" i="10" s="1"/>
  <c r="K107" i="6"/>
  <c r="M107" i="6" s="1"/>
  <c r="F146" i="10" s="1"/>
  <c r="E146" i="10" s="1"/>
  <c r="K90" i="6"/>
  <c r="M90" i="6" s="1"/>
  <c r="F121" i="10" s="1"/>
  <c r="E121" i="10" s="1"/>
  <c r="K30" i="6"/>
  <c r="M30" i="6" s="1"/>
  <c r="F38" i="10" s="1"/>
  <c r="E38" i="10" s="1"/>
  <c r="K57" i="6"/>
  <c r="M57" i="6" s="1"/>
  <c r="F68" i="10" s="1"/>
  <c r="E68" i="10" s="1"/>
  <c r="K128" i="6"/>
  <c r="M128" i="6" s="1"/>
  <c r="F157" i="10" s="1"/>
  <c r="E157" i="10" s="1"/>
  <c r="K71" i="6"/>
  <c r="M71" i="6" s="1"/>
  <c r="F85" i="10" s="1"/>
  <c r="E85" i="10" s="1"/>
  <c r="K48" i="6"/>
  <c r="M48" i="6" s="1"/>
  <c r="F63" i="10" s="1"/>
  <c r="E63" i="10" s="1"/>
  <c r="K94" i="6"/>
  <c r="M94" i="6" s="1"/>
  <c r="F102" i="10" s="1"/>
  <c r="E102" i="10" s="1"/>
  <c r="K127" i="6"/>
  <c r="M127" i="6" s="1"/>
  <c r="F155" i="10" s="1"/>
  <c r="E155" i="10" s="1"/>
  <c r="K50" i="6"/>
  <c r="M50" i="6" s="1"/>
  <c r="F61" i="10" s="1"/>
  <c r="K77" i="6"/>
  <c r="M77" i="6" s="1"/>
  <c r="F92" i="10" s="1"/>
  <c r="K43" i="6"/>
  <c r="M43" i="6" s="1"/>
  <c r="F56" i="10" s="1"/>
  <c r="E56" i="10" s="1"/>
  <c r="K117" i="6"/>
  <c r="M117" i="6" s="1"/>
  <c r="F137" i="10" s="1"/>
  <c r="E137" i="10" s="1"/>
  <c r="K82" i="6"/>
  <c r="M82" i="6" s="1"/>
  <c r="F98" i="10" s="1"/>
  <c r="E98" i="10" s="1"/>
  <c r="K18" i="6"/>
  <c r="M18" i="6" s="1"/>
  <c r="F26" i="10" s="1"/>
  <c r="K33" i="6"/>
  <c r="M33" i="6" s="1"/>
  <c r="F37" i="10" s="1"/>
  <c r="E37" i="10" s="1"/>
  <c r="K125" i="6"/>
  <c r="M125" i="6" s="1"/>
  <c r="F156" i="10" s="1"/>
  <c r="E156" i="10" s="1"/>
  <c r="K84" i="6"/>
  <c r="M84" i="6" s="1"/>
  <c r="F115" i="10" s="1"/>
  <c r="E115" i="10" s="1"/>
  <c r="K11" i="6"/>
  <c r="M11" i="6" s="1"/>
  <c r="F15" i="10" s="1"/>
  <c r="E15" i="10" s="1"/>
  <c r="K20" i="6"/>
  <c r="M20" i="6" s="1"/>
  <c r="F29" i="10" s="1"/>
  <c r="E29" i="10" s="1"/>
  <c r="K104" i="6"/>
  <c r="M104" i="6" s="1"/>
  <c r="F105" i="10" s="1"/>
  <c r="E105" i="10" s="1"/>
  <c r="K22" i="6"/>
  <c r="M22" i="6" s="1"/>
  <c r="F35" i="10" s="1"/>
  <c r="E35" i="10" s="1"/>
  <c r="K13" i="6"/>
  <c r="M13" i="6" s="1"/>
  <c r="F20" i="10" s="1"/>
  <c r="E20" i="10" s="1"/>
  <c r="M31" i="6"/>
  <c r="F43" i="10" s="1"/>
  <c r="E43" i="10" s="1"/>
  <c r="K39" i="6"/>
  <c r="M39" i="6" s="1"/>
  <c r="F53" i="10" s="1"/>
  <c r="E53" i="10" s="1"/>
  <c r="K60" i="6"/>
  <c r="M60" i="6" s="1"/>
  <c r="F80" i="10" s="1"/>
  <c r="E80" i="10" s="1"/>
  <c r="K9" i="6"/>
  <c r="M9" i="6" s="1"/>
  <c r="F13" i="10" s="1"/>
  <c r="E13" i="10" s="1"/>
  <c r="K79" i="6"/>
  <c r="M79" i="6" s="1"/>
  <c r="F96" i="10" s="1"/>
  <c r="E96" i="10" s="1"/>
  <c r="K115" i="6"/>
  <c r="M115" i="6" s="1"/>
  <c r="F139" i="10" s="1"/>
  <c r="E139" i="10" s="1"/>
  <c r="K92" i="6"/>
  <c r="M92" i="6" s="1"/>
  <c r="F116" i="10" s="1"/>
  <c r="K108" i="6"/>
  <c r="M108" i="6" s="1"/>
  <c r="F144" i="10" s="1"/>
  <c r="E144" i="10" s="1"/>
  <c r="K97" i="6"/>
  <c r="M97" i="6" s="1"/>
  <c r="F104" i="10" s="1"/>
  <c r="E104" i="10" s="1"/>
  <c r="K52" i="6"/>
  <c r="M52" i="6" s="1"/>
  <c r="F72" i="10" s="1"/>
  <c r="E72" i="10" s="1"/>
  <c r="K24" i="6"/>
  <c r="M24" i="6" s="1"/>
  <c r="F32" i="10" s="1"/>
  <c r="K35" i="6"/>
  <c r="M35" i="6" s="1"/>
  <c r="F48" i="10" s="1"/>
  <c r="E48" i="10" s="1"/>
  <c r="K7" i="6"/>
  <c r="M7" i="6" s="1"/>
  <c r="F10" i="10" s="1"/>
  <c r="K111" i="6"/>
  <c r="M111" i="6" s="1"/>
  <c r="F138" i="10" s="1"/>
  <c r="E138" i="10" s="1"/>
  <c r="K62" i="6"/>
  <c r="M62" i="6" s="1"/>
  <c r="F76" i="10" s="1"/>
  <c r="K80" i="6"/>
  <c r="M80" i="6" s="1"/>
  <c r="F97" i="10" s="1"/>
  <c r="E97" i="10" s="1"/>
  <c r="M120" i="6"/>
  <c r="F131" i="10" s="1"/>
  <c r="E131" i="10" s="1"/>
  <c r="K73" i="6"/>
  <c r="M73" i="6" s="1"/>
  <c r="F149" i="10" s="1"/>
  <c r="K49" i="6"/>
  <c r="M49" i="6" s="1"/>
  <c r="F66" i="10" s="1"/>
  <c r="E66" i="10" s="1"/>
  <c r="K91" i="6"/>
  <c r="M91" i="6" s="1"/>
  <c r="F117" i="10" s="1"/>
  <c r="E117" i="10" s="1"/>
  <c r="K68" i="6"/>
  <c r="M68" i="6" s="1"/>
  <c r="F89" i="10" s="1"/>
  <c r="E89" i="10" s="1"/>
  <c r="K110" i="6"/>
  <c r="M110" i="6" s="1"/>
  <c r="F143" i="10" s="1"/>
  <c r="E143" i="10" s="1"/>
  <c r="K119" i="6"/>
  <c r="M119" i="6" s="1"/>
  <c r="F130" i="10" s="1"/>
  <c r="E130" i="10" s="1"/>
  <c r="K96" i="6"/>
  <c r="M96" i="6" s="1"/>
  <c r="F109" i="10" s="1"/>
  <c r="E109" i="10" s="1"/>
  <c r="K126" i="6"/>
  <c r="M126" i="6" s="1"/>
  <c r="F158" i="10" s="1"/>
  <c r="E158" i="10" s="1"/>
  <c r="K58" i="6"/>
  <c r="M58" i="6" s="1"/>
  <c r="F77" i="10" s="1"/>
  <c r="E77" i="10" s="1"/>
  <c r="K61" i="6"/>
  <c r="M61" i="6" s="1"/>
  <c r="F78" i="10" s="1"/>
  <c r="E78" i="10" s="1"/>
  <c r="K14" i="6"/>
  <c r="M14" i="6" s="1"/>
  <c r="F24" i="10" s="1"/>
  <c r="E24" i="10" s="1"/>
  <c r="K78" i="6"/>
  <c r="M78" i="6" s="1"/>
  <c r="F93" i="10" s="1"/>
  <c r="E93" i="10" s="1"/>
  <c r="K38" i="6"/>
  <c r="M38" i="6" s="1"/>
  <c r="F57" i="10" s="1"/>
  <c r="E57" i="10" s="1"/>
  <c r="K54" i="6"/>
  <c r="M54" i="6" s="1"/>
  <c r="F71" i="10" s="1"/>
  <c r="E71" i="10" s="1"/>
  <c r="K123" i="6"/>
  <c r="M123" i="6" s="1"/>
  <c r="F154" i="10" s="1"/>
  <c r="E116" i="10" l="1"/>
  <c r="E61" i="10"/>
  <c r="F59" i="10"/>
  <c r="F58" i="10" s="1"/>
  <c r="F100" i="10"/>
  <c r="F99" i="10" s="1"/>
  <c r="E101" i="10"/>
  <c r="E46" i="10"/>
  <c r="F45" i="10"/>
  <c r="F44" i="10" s="1"/>
  <c r="E127" i="10"/>
  <c r="F126" i="10"/>
  <c r="F125" i="10" s="1"/>
  <c r="E10" i="10"/>
  <c r="F9" i="10"/>
  <c r="F8" i="10" s="1"/>
  <c r="F7" i="10" s="1"/>
  <c r="E26" i="10"/>
  <c r="F25" i="10"/>
  <c r="E92" i="10"/>
  <c r="F91" i="10"/>
  <c r="F90" i="10" s="1"/>
  <c r="E154" i="10"/>
  <c r="F153" i="10"/>
  <c r="E149" i="10"/>
  <c r="F148" i="10"/>
  <c r="F147" i="10" s="1"/>
  <c r="E76" i="10"/>
  <c r="F74" i="10"/>
  <c r="F73" i="10" s="1"/>
  <c r="E32" i="10"/>
  <c r="F31" i="10"/>
  <c r="F30" i="10" s="1"/>
  <c r="F113" i="10"/>
  <c r="F112" i="10" s="1"/>
  <c r="E114" i="10"/>
  <c r="E19" i="10"/>
  <c r="F18" i="10"/>
  <c r="F17" i="10" s="1"/>
  <c r="E134" i="10"/>
  <c r="F133" i="10"/>
  <c r="F132" i="10" s="1"/>
  <c r="M6" i="6"/>
  <c r="K6" i="6"/>
  <c r="E113" i="10" l="1"/>
  <c r="E59" i="10"/>
  <c r="E74" i="10"/>
  <c r="E153" i="10"/>
  <c r="E25" i="10"/>
  <c r="E45" i="10"/>
  <c r="E133" i="10"/>
  <c r="F6" i="10"/>
  <c r="E126" i="10"/>
  <c r="E100" i="10"/>
  <c r="E18" i="10"/>
  <c r="E31" i="10"/>
  <c r="E148" i="10"/>
  <c r="E91" i="10"/>
  <c r="E9" i="10"/>
  <c r="E17" i="10" l="1"/>
  <c r="E132" i="10"/>
  <c r="E30" i="10"/>
  <c r="E125" i="10"/>
  <c r="E73" i="10"/>
  <c r="E90" i="10"/>
  <c r="E112" i="10"/>
  <c r="E44" i="10"/>
  <c r="E58" i="10"/>
  <c r="E8" i="10"/>
  <c r="E147" i="10"/>
  <c r="E99" i="10"/>
  <c r="E7" i="10" l="1"/>
  <c r="E6" i="10" l="1"/>
</calcChain>
</file>

<file path=xl/sharedStrings.xml><?xml version="1.0" encoding="utf-8"?>
<sst xmlns="http://schemas.openxmlformats.org/spreadsheetml/2006/main" count="514" uniqueCount="361">
  <si>
    <t>小计</t>
  </si>
  <si>
    <t>长沙县</t>
  </si>
  <si>
    <t>浏阳市学生资助管理中心</t>
  </si>
  <si>
    <t>宁乡县学生资助管理中心</t>
  </si>
  <si>
    <t>茶陵县学生资助管理中心</t>
  </si>
  <si>
    <t>醴陵市学生资助管理中心</t>
  </si>
  <si>
    <t>炎陵县学生资助管理中心</t>
  </si>
  <si>
    <t>攸县学生资助管理中心</t>
  </si>
  <si>
    <t>湘潭县学生资助管理中心</t>
  </si>
  <si>
    <t>湘乡市学生资助管理中心</t>
  </si>
  <si>
    <t>石鼓区</t>
  </si>
  <si>
    <t>雁峰区</t>
  </si>
  <si>
    <t>蒸湘区</t>
  </si>
  <si>
    <t>珠晖区</t>
  </si>
  <si>
    <t>南岳区</t>
  </si>
  <si>
    <t>常宁市学生资助管理中心</t>
  </si>
  <si>
    <t>衡东县学生资助管理中心</t>
  </si>
  <si>
    <t>衡南县学生资助管理中心</t>
  </si>
  <si>
    <t>衡山县学生资助管理中心</t>
  </si>
  <si>
    <t>衡阳县学生资助管理中心</t>
  </si>
  <si>
    <t>耒阳市学生资助管理中心</t>
  </si>
  <si>
    <t>祁东县学生资助管理中心</t>
  </si>
  <si>
    <t>双清区</t>
  </si>
  <si>
    <t>北塔区</t>
  </si>
  <si>
    <t>大祥区</t>
  </si>
  <si>
    <t>洞口县学生资助管理中心</t>
  </si>
  <si>
    <t>隆回县学生资助管理中心</t>
  </si>
  <si>
    <t>邵东县学生资助管理中心</t>
  </si>
  <si>
    <t>邵阳县学生资助管理中心</t>
  </si>
  <si>
    <t>绥宁县学生资助管理中心</t>
  </si>
  <si>
    <t>武冈市学生资助管理中心</t>
  </si>
  <si>
    <t>新宁县学生资助管理中心</t>
  </si>
  <si>
    <t>新邵县学生资助管理中心</t>
  </si>
  <si>
    <t>君山区</t>
  </si>
  <si>
    <t>岳阳市经济技术开发区学生资助管理中心</t>
  </si>
  <si>
    <t>屈原管理区</t>
  </si>
  <si>
    <t>华容县学生资助管理中心</t>
  </si>
  <si>
    <t>临湘市学生资助管理中心</t>
  </si>
  <si>
    <t>汨罗市学生资助管理中心</t>
  </si>
  <si>
    <t>平江县学生资助管理中心</t>
  </si>
  <si>
    <t>湘阴县学生资助管理中心</t>
  </si>
  <si>
    <t>鼎城区</t>
  </si>
  <si>
    <t>常德市经济技术开发区</t>
  </si>
  <si>
    <t>桃花源旅游管理区</t>
  </si>
  <si>
    <t>西洞庭管理区</t>
  </si>
  <si>
    <t>西湖管理区</t>
  </si>
  <si>
    <t>安乡县学生资助管理中心</t>
  </si>
  <si>
    <t>汉寿县学生资助管理中心</t>
  </si>
  <si>
    <t>澧县学生资助管理中心</t>
  </si>
  <si>
    <t>临澧县学生资助管理中心</t>
  </si>
  <si>
    <t>石门县学生资助管理中心</t>
  </si>
  <si>
    <t>桃源县学生资助管理中心</t>
  </si>
  <si>
    <t>资阳区</t>
  </si>
  <si>
    <t>赫山区</t>
  </si>
  <si>
    <t>安化县学生资助管理中心</t>
  </si>
  <si>
    <t>南县学生资助管理中心</t>
  </si>
  <si>
    <t>桃江县学生资助管理中心</t>
  </si>
  <si>
    <t>沅江市学生资助管理中心</t>
  </si>
  <si>
    <t>零陵区</t>
  </si>
  <si>
    <t>道县学生资助管理中心</t>
  </si>
  <si>
    <t>东安县学生资助管理中心</t>
  </si>
  <si>
    <t>江永县学生资助管理中心</t>
  </si>
  <si>
    <t>蓝山县学生资助管理中心</t>
  </si>
  <si>
    <t>宁远县学生资助管理中心</t>
  </si>
  <si>
    <t>祁阳县学生资助管理中心</t>
  </si>
  <si>
    <t>双牌县学生资助管理中心</t>
  </si>
  <si>
    <t>新田县学生资助管理中心</t>
  </si>
  <si>
    <t>北湖区</t>
  </si>
  <si>
    <t>苏仙区</t>
  </si>
  <si>
    <t>安仁县学生资助管理中心</t>
  </si>
  <si>
    <t>桂东县学生资助管理中心</t>
  </si>
  <si>
    <t>桂阳县学生资助管理中心</t>
  </si>
  <si>
    <t>嘉禾县学生资助管理中心</t>
  </si>
  <si>
    <t>临武县学生资助管理中心</t>
  </si>
  <si>
    <t>汝城县学生资助管理中心</t>
  </si>
  <si>
    <t>宜章县学生资助管理中心</t>
  </si>
  <si>
    <t>永兴县学生资助管理中心</t>
  </si>
  <si>
    <t>资兴市学生资助管理中心</t>
  </si>
  <si>
    <t>娄星区</t>
  </si>
  <si>
    <t>冷水江市学生资助管理中心</t>
  </si>
  <si>
    <t>涟源市学生资助管理中心</t>
  </si>
  <si>
    <t>双峰县学生资助管理中心</t>
  </si>
  <si>
    <t>新化县学生资助管理中心</t>
  </si>
  <si>
    <t>鹤城区</t>
  </si>
  <si>
    <t>洪江区</t>
  </si>
  <si>
    <t>辰溪县学生资助管理中心</t>
  </si>
  <si>
    <t>洪江市学生资助管理中心</t>
  </si>
  <si>
    <t>会同县学生资助管理中心</t>
  </si>
  <si>
    <t>通道县学生资助管理中心</t>
  </si>
  <si>
    <t>溆浦县学生资助管理中心</t>
  </si>
  <si>
    <t>沅陵县学生资助管理中心</t>
  </si>
  <si>
    <t>中方县学生资助管理中心</t>
  </si>
  <si>
    <t>永定区</t>
  </si>
  <si>
    <t>慈利县学生资助管理中心</t>
  </si>
  <si>
    <t>桑植县学生资助管理中心</t>
  </si>
  <si>
    <t>吉首市学生资助管理中心</t>
  </si>
  <si>
    <t>保靖县学生资助管理中心</t>
  </si>
  <si>
    <t>凤凰县学生资助管理中心</t>
  </si>
  <si>
    <t>古丈县学生资助管理中心</t>
  </si>
  <si>
    <t>花垣县学生资助管理中心</t>
  </si>
  <si>
    <t>龙山县学生资助管理中心</t>
  </si>
  <si>
    <t>泸溪县学生资助管理中心</t>
  </si>
  <si>
    <t>永顺县学生资助管理中心</t>
  </si>
  <si>
    <t>序号</t>
    <phoneticPr fontId="6" type="noConversion"/>
  </si>
  <si>
    <t>单位：万元</t>
    <phoneticPr fontId="6" type="noConversion"/>
  </si>
  <si>
    <t>生源地贷款奖补</t>
    <phoneticPr fontId="6" type="noConversion"/>
  </si>
  <si>
    <t>高校贷款奖补</t>
    <phoneticPr fontId="6" type="noConversion"/>
  </si>
  <si>
    <t>湘潭大学</t>
  </si>
  <si>
    <t>吉首大学</t>
  </si>
  <si>
    <t>湖南农业大学</t>
  </si>
  <si>
    <t>中南林业科技大学</t>
  </si>
  <si>
    <t>湖南中医药大学</t>
  </si>
  <si>
    <t>湖南师范大学</t>
  </si>
  <si>
    <t>南华大学</t>
  </si>
  <si>
    <t>湖南工业大学</t>
  </si>
  <si>
    <t>湖南工程学院</t>
  </si>
  <si>
    <t>湖南理工学院</t>
  </si>
  <si>
    <t>湘南学院</t>
  </si>
  <si>
    <t>衡阳师范学院</t>
  </si>
  <si>
    <t>邵阳学院</t>
  </si>
  <si>
    <t>怀化学院</t>
  </si>
  <si>
    <t>湖南文理学院</t>
  </si>
  <si>
    <t>湖南人文科技学院</t>
  </si>
  <si>
    <t>湖南城市学院</t>
  </si>
  <si>
    <t>湖南环境生物职业技术学院</t>
  </si>
  <si>
    <t>湖南工业职业技术学院</t>
  </si>
  <si>
    <t>湖南商务职业技术学院</t>
  </si>
  <si>
    <t>长沙环境保护职业技术学院</t>
  </si>
  <si>
    <t>湖南城建职业技术学院</t>
  </si>
  <si>
    <t>湖南涉外经济学院</t>
  </si>
  <si>
    <t>长沙医学院</t>
  </si>
  <si>
    <t>奖补金额小计</t>
    <phoneticPr fontId="6" type="noConversion"/>
  </si>
  <si>
    <t>市本级及所辖区小计</t>
    <phoneticPr fontId="6" type="noConversion"/>
  </si>
  <si>
    <t>长沙市本级小计</t>
    <phoneticPr fontId="6" type="noConversion"/>
  </si>
  <si>
    <t>长沙学院</t>
    <phoneticPr fontId="6" type="noConversion"/>
  </si>
  <si>
    <t>长沙职业技术学院</t>
    <phoneticPr fontId="6" type="noConversion"/>
  </si>
  <si>
    <t>望城区</t>
    <phoneticPr fontId="6" type="noConversion"/>
  </si>
  <si>
    <t>湘潭市本级</t>
    <phoneticPr fontId="6" type="noConversion"/>
  </si>
  <si>
    <t>岳阳职业技术学院</t>
    <phoneticPr fontId="6" type="noConversion"/>
  </si>
  <si>
    <t>云溪区</t>
    <phoneticPr fontId="6" type="noConversion"/>
  </si>
  <si>
    <t>岳阳楼区</t>
    <phoneticPr fontId="6" type="noConversion"/>
  </si>
  <si>
    <t>岳阳市经济技术开发区</t>
    <phoneticPr fontId="6" type="noConversion"/>
  </si>
  <si>
    <t>常德职业技术学院</t>
    <phoneticPr fontId="6" type="noConversion"/>
  </si>
  <si>
    <t>武陵区</t>
    <phoneticPr fontId="6" type="noConversion"/>
  </si>
  <si>
    <t>柳叶湖旅游度假区</t>
    <phoneticPr fontId="6" type="noConversion"/>
  </si>
  <si>
    <t>大通湖区</t>
    <phoneticPr fontId="6" type="noConversion"/>
  </si>
  <si>
    <t>冷水滩区</t>
    <phoneticPr fontId="6" type="noConversion"/>
  </si>
  <si>
    <t>武陵源区</t>
    <phoneticPr fontId="6" type="noConversion"/>
  </si>
  <si>
    <t>湘潭大学兴湘学院</t>
  </si>
  <si>
    <t>吉首大学张家界学院</t>
  </si>
  <si>
    <t>湖南科技大学</t>
  </si>
  <si>
    <t>湖南科技大学潇湘学院</t>
  </si>
  <si>
    <t>湖南农业大学东方科技学院</t>
  </si>
  <si>
    <t>湖南工程学院应用技术学院</t>
  </si>
  <si>
    <t>湖南工学院</t>
  </si>
  <si>
    <t>湖南财政经济学院</t>
  </si>
  <si>
    <t>湖南铁道职业技术学院</t>
  </si>
  <si>
    <t>湖南大众传媒职业技术学院</t>
  </si>
  <si>
    <t>湖南机电职业技术学院</t>
  </si>
  <si>
    <t>湖南警察学院</t>
  </si>
  <si>
    <t>长沙学院</t>
  </si>
  <si>
    <t>长沙职业技术学院</t>
  </si>
  <si>
    <t>岳阳职业技术学院</t>
  </si>
  <si>
    <t>常德职业技术学院</t>
  </si>
  <si>
    <t>高校名称</t>
    <phoneticPr fontId="6" type="noConversion"/>
  </si>
  <si>
    <t>县市区资助中心名称</t>
    <phoneticPr fontId="6" type="noConversion"/>
  </si>
  <si>
    <t>岳阳县学生资助服务中心</t>
  </si>
  <si>
    <t>长沙县学生资助中心</t>
  </si>
  <si>
    <t>株洲市</t>
    <phoneticPr fontId="5" type="noConversion"/>
  </si>
  <si>
    <t>湘潭市</t>
    <phoneticPr fontId="5" type="noConversion"/>
  </si>
  <si>
    <t>衡阳市</t>
    <phoneticPr fontId="5" type="noConversion"/>
  </si>
  <si>
    <t>邵阳市</t>
    <phoneticPr fontId="5" type="noConversion"/>
  </si>
  <si>
    <t>岳阳市</t>
    <phoneticPr fontId="5" type="noConversion"/>
  </si>
  <si>
    <t>常德市</t>
    <phoneticPr fontId="5" type="noConversion"/>
  </si>
  <si>
    <t>永州市</t>
    <phoneticPr fontId="5" type="noConversion"/>
  </si>
  <si>
    <t>郴州市</t>
    <phoneticPr fontId="5" type="noConversion"/>
  </si>
  <si>
    <t>娄底市</t>
    <phoneticPr fontId="5" type="noConversion"/>
  </si>
  <si>
    <t>怀化市</t>
    <phoneticPr fontId="5" type="noConversion"/>
  </si>
  <si>
    <t>张家界市</t>
    <phoneticPr fontId="5" type="noConversion"/>
  </si>
  <si>
    <t>湘西自治州</t>
    <phoneticPr fontId="5" type="noConversion"/>
  </si>
  <si>
    <t>长沙市</t>
    <phoneticPr fontId="5" type="noConversion"/>
  </si>
  <si>
    <t>益阳市</t>
    <phoneticPr fontId="5" type="noConversion"/>
  </si>
  <si>
    <t>冷水江市</t>
    <phoneticPr fontId="5" type="noConversion"/>
  </si>
  <si>
    <t>市本级及所辖区小计</t>
    <phoneticPr fontId="6" type="noConversion"/>
  </si>
  <si>
    <t>渌口区</t>
    <phoneticPr fontId="5" type="noConversion"/>
  </si>
  <si>
    <t>生源地贷款奖补资金分配明细表</t>
    <phoneticPr fontId="6" type="noConversion"/>
  </si>
  <si>
    <t>按照自行救助的20%给予补助</t>
    <phoneticPr fontId="6" type="noConversion"/>
  </si>
  <si>
    <t>合计</t>
    <phoneticPr fontId="6" type="noConversion"/>
  </si>
  <si>
    <t>平江县</t>
  </si>
  <si>
    <t>江华县学生资助管理中心</t>
    <phoneticPr fontId="6" type="noConversion"/>
  </si>
  <si>
    <t>零陵区学生资助管理中心</t>
    <phoneticPr fontId="6" type="noConversion"/>
  </si>
  <si>
    <t>麻阳县学生资助管理中心</t>
    <phoneticPr fontId="6" type="noConversion"/>
  </si>
  <si>
    <t>冷水滩区学生资助管理中心</t>
    <phoneticPr fontId="6" type="noConversion"/>
  </si>
  <si>
    <t>城步县学生资助管理中心</t>
    <phoneticPr fontId="6" type="noConversion"/>
  </si>
  <si>
    <t>娄星区学生资助管理中心</t>
    <phoneticPr fontId="6" type="noConversion"/>
  </si>
  <si>
    <t>柳叶湖旅游度假区学生资助管理中心</t>
    <phoneticPr fontId="6" type="noConversion"/>
  </si>
  <si>
    <t>南湖新区学生资助管理中心</t>
    <phoneticPr fontId="6" type="noConversion"/>
  </si>
  <si>
    <t>武陵源区学生资助管理中心</t>
    <phoneticPr fontId="6" type="noConversion"/>
  </si>
  <si>
    <t>桃花源旅游管理区学生资助管理中心</t>
    <phoneticPr fontId="6" type="noConversion"/>
  </si>
  <si>
    <t>大通湖区学生资助管理中心</t>
    <phoneticPr fontId="6" type="noConversion"/>
  </si>
  <si>
    <t>韶山市学生资助管理中心</t>
    <phoneticPr fontId="6" type="noConversion"/>
  </si>
  <si>
    <t>南岳区学生资助管理中心</t>
    <phoneticPr fontId="6" type="noConversion"/>
  </si>
  <si>
    <t>珠晖区学生资助管理中心</t>
    <phoneticPr fontId="6" type="noConversion"/>
  </si>
  <si>
    <t>雁峰区学生资助管理中心</t>
    <phoneticPr fontId="6" type="noConversion"/>
  </si>
  <si>
    <t>西湖管理区学生资助管理中心</t>
    <phoneticPr fontId="6" type="noConversion"/>
  </si>
  <si>
    <t>常德市经济技术开发区学生资助管理中心</t>
    <phoneticPr fontId="6" type="noConversion"/>
  </si>
  <si>
    <t>蒸湘区学生资助管理中心</t>
    <phoneticPr fontId="6" type="noConversion"/>
  </si>
  <si>
    <t>石鼓区学生资助管理中心</t>
    <phoneticPr fontId="6" type="noConversion"/>
  </si>
  <si>
    <t>北塔区学生资助管理中心</t>
    <phoneticPr fontId="6" type="noConversion"/>
  </si>
  <si>
    <t>西洞庭管理区学生资助管理中心</t>
    <phoneticPr fontId="6" type="noConversion"/>
  </si>
  <si>
    <t>望城区学生资助管理中心</t>
    <phoneticPr fontId="6" type="noConversion"/>
  </si>
  <si>
    <t>云溪区学生资助管理中心</t>
    <phoneticPr fontId="6" type="noConversion"/>
  </si>
  <si>
    <t>屈原管理区学生资助管理中心</t>
    <phoneticPr fontId="6" type="noConversion"/>
  </si>
  <si>
    <t>洪江区学生资助管理中心</t>
    <phoneticPr fontId="6" type="noConversion"/>
  </si>
  <si>
    <t>津市市学生资助管理中心</t>
    <phoneticPr fontId="6" type="noConversion"/>
  </si>
  <si>
    <t>双清区学生资助管理中心</t>
    <phoneticPr fontId="6" type="noConversion"/>
  </si>
  <si>
    <t>武陵区学生资助管理中心</t>
    <phoneticPr fontId="6" type="noConversion"/>
  </si>
  <si>
    <t>大祥区学生资助管理中心</t>
    <phoneticPr fontId="6" type="noConversion"/>
  </si>
  <si>
    <t>君山区学生资助管理中心</t>
    <phoneticPr fontId="6" type="noConversion"/>
  </si>
  <si>
    <t>苏仙区学生资助管理中心</t>
    <phoneticPr fontId="6" type="noConversion"/>
  </si>
  <si>
    <t>株洲市本级学生资助管理中心</t>
    <phoneticPr fontId="6" type="noConversion"/>
  </si>
  <si>
    <t>赫山区学生资助管理中心</t>
    <phoneticPr fontId="6" type="noConversion"/>
  </si>
  <si>
    <t>湘潭市本级学生资助管理中心</t>
    <phoneticPr fontId="6" type="noConversion"/>
  </si>
  <si>
    <t>鼎城区学生资助管理中心</t>
    <phoneticPr fontId="6" type="noConversion"/>
  </si>
  <si>
    <t>芷江县学生资助管理中心</t>
    <phoneticPr fontId="6" type="noConversion"/>
  </si>
  <si>
    <t>永定区学生资助管理中心</t>
    <phoneticPr fontId="6" type="noConversion"/>
  </si>
  <si>
    <t>新晃县学生资助管理中心</t>
    <phoneticPr fontId="6" type="noConversion"/>
  </si>
  <si>
    <t>岳阳楼区学生教育资助服务中心</t>
    <phoneticPr fontId="6" type="noConversion"/>
  </si>
  <si>
    <t>资阳区学生资助管理中心</t>
    <phoneticPr fontId="6" type="noConversion"/>
  </si>
  <si>
    <t>靖州县学生资助管理中心</t>
    <phoneticPr fontId="6" type="noConversion"/>
  </si>
  <si>
    <t>长沙市本级学生资助管理中心</t>
    <phoneticPr fontId="6" type="noConversion"/>
  </si>
  <si>
    <t>鹤城区学生资助管理中心</t>
    <phoneticPr fontId="6" type="noConversion"/>
  </si>
  <si>
    <t>北湖区学生资助管理中心</t>
    <phoneticPr fontId="6" type="noConversion"/>
  </si>
  <si>
    <t>市县</t>
    <phoneticPr fontId="6" type="noConversion"/>
  </si>
  <si>
    <t>合计</t>
    <phoneticPr fontId="6" type="noConversion"/>
  </si>
  <si>
    <t>贷款发放奖励</t>
    <phoneticPr fontId="6" type="noConversion"/>
  </si>
  <si>
    <t>2019年生源地贷款发放量（万元）</t>
    <phoneticPr fontId="6" type="noConversion"/>
  </si>
  <si>
    <t>补助系数测算</t>
    <phoneticPr fontId="6" type="noConversion"/>
  </si>
  <si>
    <t>2019年底应还本息额</t>
    <phoneticPr fontId="6" type="noConversion"/>
  </si>
  <si>
    <t>2019年底实还本息额</t>
    <phoneticPr fontId="6" type="noConversion"/>
  </si>
  <si>
    <t>2019年违约率</t>
    <phoneticPr fontId="6" type="noConversion"/>
  </si>
  <si>
    <t>奖补金额（按0.85%比例奖励）</t>
    <phoneticPr fontId="6" type="noConversion"/>
  </si>
  <si>
    <t>补助金额（万元）</t>
    <phoneticPr fontId="6" type="noConversion"/>
  </si>
  <si>
    <t>生源地贷款奖补合计</t>
    <phoneticPr fontId="6" type="noConversion"/>
  </si>
  <si>
    <t>贷后管理奖补</t>
    <phoneticPr fontId="6" type="noConversion"/>
  </si>
  <si>
    <r>
      <t>2</t>
    </r>
    <r>
      <rPr>
        <sz val="11"/>
        <color indexed="8"/>
        <rFont val="黑体"/>
        <family val="3"/>
        <charset val="134"/>
      </rPr>
      <t>020年底应还本息金额</t>
    </r>
    <phoneticPr fontId="6" type="noConversion"/>
  </si>
  <si>
    <r>
      <t>补助比例</t>
    </r>
    <r>
      <rPr>
        <sz val="10"/>
        <color theme="1"/>
        <rFont val="黑体"/>
        <family val="3"/>
        <charset val="134"/>
      </rPr>
      <t>（2019年底应还本息100万元以上，且违约率低于3%的补助比例为12%，3%-15%的系数为10%，15%以上的系数7.5%；应还本息100万元以下，且违约率低于3%的系数为10%，高于3%的系数为7.5%）</t>
    </r>
    <phoneticPr fontId="6" type="noConversion"/>
  </si>
  <si>
    <t>助学贷款受理标准化建设补助(第一批验收合格的36个县市区）</t>
    <phoneticPr fontId="6" type="noConversion"/>
  </si>
  <si>
    <r>
      <t>补助比例</t>
    </r>
    <r>
      <rPr>
        <sz val="10"/>
        <color theme="1"/>
        <rFont val="黑体"/>
        <family val="3"/>
        <charset val="134"/>
      </rPr>
      <t>（三档：1、应还本息20万元以上，且违约率低于14%的，补助比例为15%；2、应还本息20万元以下，且违约率高于14%的，补助比例为8%；3、其余情况补助比例为10%）</t>
    </r>
    <phoneticPr fontId="6" type="noConversion"/>
  </si>
  <si>
    <t>学校救助奖补</t>
    <phoneticPr fontId="6" type="noConversion"/>
  </si>
  <si>
    <t>2019年底学校对特别困难学生救助还款金额</t>
    <phoneticPr fontId="6" type="noConversion"/>
  </si>
  <si>
    <t>校园地贷款奖补合计</t>
    <phoneticPr fontId="6" type="noConversion"/>
  </si>
  <si>
    <t>校园地贷款奖补资金分配明细表</t>
    <phoneticPr fontId="6" type="noConversion"/>
  </si>
  <si>
    <t>对不足1万元按1万元取整后合计</t>
    <phoneticPr fontId="6" type="noConversion"/>
  </si>
  <si>
    <t>原始合计</t>
    <phoneticPr fontId="6" type="noConversion"/>
  </si>
  <si>
    <t>长沙市本级</t>
    <phoneticPr fontId="6" type="noConversion"/>
  </si>
  <si>
    <t>株洲市本级</t>
    <phoneticPr fontId="6" type="noConversion"/>
  </si>
  <si>
    <t>岳阳市本级及所辖区小计</t>
    <phoneticPr fontId="6" type="noConversion"/>
  </si>
  <si>
    <t>常德市本级及所辖区小计</t>
    <phoneticPr fontId="6" type="noConversion"/>
  </si>
  <si>
    <t>益阳市本级及所辖区小计</t>
    <phoneticPr fontId="6" type="noConversion"/>
  </si>
  <si>
    <t>校园地贷款奖补</t>
    <phoneticPr fontId="6" type="noConversion"/>
  </si>
  <si>
    <t>补助金额（万元）</t>
    <phoneticPr fontId="6" type="noConversion"/>
  </si>
  <si>
    <t>单位：万元</t>
    <phoneticPr fontId="6" type="noConversion"/>
  </si>
  <si>
    <t>湖南工商大学</t>
    <phoneticPr fontId="6" type="noConversion"/>
  </si>
  <si>
    <t>湖南工商大学北津学院</t>
    <phoneticPr fontId="6" type="noConversion"/>
  </si>
  <si>
    <t>浏阳市</t>
  </si>
  <si>
    <t>宁乡县</t>
  </si>
  <si>
    <t>茶陵县</t>
  </si>
  <si>
    <t>醴陵市</t>
  </si>
  <si>
    <t>炎陵县</t>
  </si>
  <si>
    <t>攸县</t>
  </si>
  <si>
    <t>韶山市</t>
  </si>
  <si>
    <t>湘潭县</t>
  </si>
  <si>
    <t>湘乡市</t>
  </si>
  <si>
    <t>常宁市</t>
  </si>
  <si>
    <t>衡东县</t>
  </si>
  <si>
    <t>衡南县</t>
  </si>
  <si>
    <t>衡山县</t>
  </si>
  <si>
    <t>衡阳县</t>
  </si>
  <si>
    <t>耒阳市</t>
  </si>
  <si>
    <t>祁东县</t>
  </si>
  <si>
    <t>洞口县</t>
  </si>
  <si>
    <t>隆回县</t>
  </si>
  <si>
    <t>邵东县</t>
  </si>
  <si>
    <t>邵阳县</t>
  </si>
  <si>
    <t>绥宁县</t>
  </si>
  <si>
    <t>武冈市</t>
  </si>
  <si>
    <t>新宁县</t>
  </si>
  <si>
    <t>新邵县</t>
  </si>
  <si>
    <t>华容县</t>
  </si>
  <si>
    <t>临湘市</t>
  </si>
  <si>
    <t>汨罗市</t>
  </si>
  <si>
    <t>湘阴县</t>
  </si>
  <si>
    <t>岳阳县</t>
  </si>
  <si>
    <t>安乡县</t>
  </si>
  <si>
    <t>汉寿县</t>
  </si>
  <si>
    <t>津市市</t>
  </si>
  <si>
    <t>澧县</t>
  </si>
  <si>
    <t>临澧县</t>
  </si>
  <si>
    <t>石门县</t>
  </si>
  <si>
    <t>桃源县</t>
  </si>
  <si>
    <t>安化县</t>
  </si>
  <si>
    <t>南县</t>
  </si>
  <si>
    <t>桃江县</t>
  </si>
  <si>
    <t>沅江市</t>
  </si>
  <si>
    <t>道县</t>
  </si>
  <si>
    <t>东安县</t>
  </si>
  <si>
    <t>江永县</t>
  </si>
  <si>
    <t>蓝山县</t>
  </si>
  <si>
    <t>宁远县</t>
  </si>
  <si>
    <t>祁阳县</t>
  </si>
  <si>
    <t>双牌县</t>
  </si>
  <si>
    <t>新田县</t>
  </si>
  <si>
    <t>安仁县</t>
  </si>
  <si>
    <t>桂东县</t>
  </si>
  <si>
    <t>桂阳县</t>
  </si>
  <si>
    <t>嘉禾县</t>
  </si>
  <si>
    <t>临武县</t>
  </si>
  <si>
    <t>汝城县</t>
  </si>
  <si>
    <t>宜章县</t>
  </si>
  <si>
    <t>永兴县</t>
  </si>
  <si>
    <t>资兴市</t>
  </si>
  <si>
    <t>涟源市</t>
  </si>
  <si>
    <t>双峰县</t>
  </si>
  <si>
    <t>新化县</t>
  </si>
  <si>
    <t>辰溪县</t>
  </si>
  <si>
    <t>洪江市</t>
  </si>
  <si>
    <t>会同县</t>
  </si>
  <si>
    <t>靖州县</t>
  </si>
  <si>
    <t>麻阳县</t>
  </si>
  <si>
    <t>通道县</t>
  </si>
  <si>
    <t>新晃县</t>
  </si>
  <si>
    <t>溆浦县</t>
  </si>
  <si>
    <t>沅陵县</t>
  </si>
  <si>
    <t>芷江县</t>
  </si>
  <si>
    <t>中方县</t>
  </si>
  <si>
    <t>慈利县</t>
  </si>
  <si>
    <t>桑植县</t>
  </si>
  <si>
    <t>吉首市</t>
  </si>
  <si>
    <t>保靖县</t>
  </si>
  <si>
    <t>凤凰县</t>
  </si>
  <si>
    <t>古丈县</t>
  </si>
  <si>
    <t>花垣县</t>
  </si>
  <si>
    <t>龙山县</t>
  </si>
  <si>
    <t>泸溪县</t>
  </si>
  <si>
    <t>永顺县</t>
  </si>
  <si>
    <t>渌口区学生资助管理中心</t>
    <phoneticPr fontId="6" type="noConversion"/>
  </si>
  <si>
    <t>城步县</t>
    <phoneticPr fontId="5" type="noConversion"/>
  </si>
  <si>
    <t>南湖新区</t>
    <phoneticPr fontId="5" type="noConversion"/>
  </si>
  <si>
    <t>江华县</t>
    <phoneticPr fontId="5" type="noConversion"/>
  </si>
  <si>
    <t>单位（市县）</t>
    <phoneticPr fontId="5" type="noConversion"/>
  </si>
  <si>
    <t>支出功能科目</t>
    <phoneticPr fontId="6" type="noConversion"/>
  </si>
  <si>
    <t>2050205高等教育</t>
    <phoneticPr fontId="6" type="noConversion"/>
  </si>
  <si>
    <t>2050305高等职业教育</t>
    <phoneticPr fontId="6" type="noConversion"/>
  </si>
  <si>
    <t>2050299其他普通教育支出</t>
    <phoneticPr fontId="5" type="noConversion"/>
  </si>
  <si>
    <t>奖补金额（万元）</t>
    <phoneticPr fontId="6" type="noConversion"/>
  </si>
  <si>
    <t>参阅件2</t>
    <phoneticPr fontId="6" type="noConversion"/>
  </si>
  <si>
    <t>参阅件3</t>
    <phoneticPr fontId="6" type="noConversion"/>
  </si>
  <si>
    <t>市州合计</t>
    <phoneticPr fontId="5" type="noConversion"/>
  </si>
  <si>
    <t>附件：</t>
    <phoneticPr fontId="5" type="noConversion"/>
  </si>
  <si>
    <t>2020年国家助学贷款奖补中央资金分配表（市县）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</si>
</sst>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0_);[Red]\(0.00\)"/>
    <numFmt numFmtId="177" formatCode="#,##0.00_ "/>
    <numFmt numFmtId="178" formatCode="0.00_ "/>
    <numFmt numFmtId="179" formatCode="#,##0.0_);\(#,##0.0\)"/>
    <numFmt numFmtId="180" formatCode="0.0_);[Red]\(0.0\)"/>
    <numFmt numFmtId="181" formatCode="0.0%"/>
  </numFmts>
  <fonts count="33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name val="仿宋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name val="宋体"/>
      <family val="3"/>
      <charset val="134"/>
    </font>
    <font>
      <sz val="11"/>
      <name val="仿宋_GB2312"/>
      <family val="3"/>
      <charset val="134"/>
    </font>
    <font>
      <sz val="11"/>
      <name val="宋体"/>
      <family val="3"/>
      <charset val="134"/>
    </font>
    <font>
      <sz val="16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ajor"/>
    </font>
    <font>
      <sz val="18"/>
      <color theme="1"/>
      <name val="方正小标宋_GBK"/>
      <family val="4"/>
      <charset val="134"/>
    </font>
    <font>
      <sz val="11"/>
      <color theme="1"/>
      <name val="黑体"/>
      <family val="3"/>
      <charset val="134"/>
    </font>
    <font>
      <b/>
      <sz val="11"/>
      <color theme="1"/>
      <name val="黑体"/>
      <family val="3"/>
      <charset val="134"/>
    </font>
    <font>
      <sz val="10"/>
      <color theme="1"/>
      <name val="黑体"/>
      <family val="3"/>
      <charset val="134"/>
    </font>
    <font>
      <sz val="10"/>
      <name val="宋体"/>
      <family val="3"/>
      <charset val="134"/>
      <scheme val="minor"/>
    </font>
    <font>
      <sz val="11"/>
      <name val="黑体"/>
      <family val="3"/>
      <charset val="134"/>
    </font>
    <font>
      <sz val="11"/>
      <color indexed="8"/>
      <name val="黑体"/>
      <family val="3"/>
      <charset val="134"/>
    </font>
    <font>
      <sz val="12"/>
      <name val="黑体"/>
      <family val="3"/>
      <charset val="134"/>
    </font>
    <font>
      <sz val="16"/>
      <name val="黑体"/>
      <family val="3"/>
      <charset val="134"/>
    </font>
    <font>
      <sz val="18"/>
      <name val="方正小标宋_GBK"/>
      <family val="4"/>
      <charset val="134"/>
    </font>
    <font>
      <sz val="16"/>
      <color theme="1"/>
      <name val="黑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0" borderId="0">
      <alignment vertical="center"/>
    </xf>
  </cellStyleXfs>
  <cellXfs count="122">
    <xf numFmtId="0" fontId="0" fillId="0" borderId="0" xfId="0">
      <alignment vertical="center"/>
    </xf>
    <xf numFmtId="0" fontId="2" fillId="0" borderId="0" xfId="3"/>
    <xf numFmtId="0" fontId="2" fillId="0" borderId="0" xfId="3" applyBorder="1" applyAlignment="1">
      <alignment horizontal="center"/>
    </xf>
    <xf numFmtId="176" fontId="2" fillId="0" borderId="0" xfId="3" applyNumberFormat="1" applyBorder="1" applyAlignment="1">
      <alignment horizontal="left"/>
    </xf>
    <xf numFmtId="176" fontId="2" fillId="0" borderId="0" xfId="3" applyNumberFormat="1" applyFont="1" applyBorder="1" applyAlignment="1">
      <alignment horizontal="center"/>
    </xf>
    <xf numFmtId="176" fontId="4" fillId="0" borderId="0" xfId="3" applyNumberFormat="1" applyFont="1"/>
    <xf numFmtId="0" fontId="3" fillId="0" borderId="0" xfId="3" applyFont="1"/>
    <xf numFmtId="0" fontId="2" fillId="0" borderId="0" xfId="3" applyAlignment="1">
      <alignment horizontal="center"/>
    </xf>
    <xf numFmtId="176" fontId="2" fillId="0" borderId="0" xfId="3" applyNumberFormat="1"/>
    <xf numFmtId="176" fontId="2" fillId="0" borderId="0" xfId="3" applyNumberFormat="1" applyFont="1" applyAlignment="1">
      <alignment horizontal="center"/>
    </xf>
    <xf numFmtId="176" fontId="2" fillId="0" borderId="0" xfId="3" applyNumberFormat="1" applyAlignment="1">
      <alignment horizontal="center"/>
    </xf>
    <xf numFmtId="0" fontId="2" fillId="0" borderId="0" xfId="3" applyBorder="1" applyAlignment="1">
      <alignment horizontal="left"/>
    </xf>
    <xf numFmtId="176" fontId="10" fillId="0" borderId="2" xfId="3" applyNumberFormat="1" applyFont="1" applyBorder="1" applyAlignment="1">
      <alignment horizontal="center" vertical="center" wrapText="1"/>
    </xf>
    <xf numFmtId="176" fontId="10" fillId="0" borderId="2" xfId="3" applyNumberFormat="1" applyFont="1" applyBorder="1" applyAlignment="1">
      <alignment vertical="center"/>
    </xf>
    <xf numFmtId="176" fontId="10" fillId="0" borderId="2" xfId="3" applyNumberFormat="1" applyFont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 wrapText="1"/>
    </xf>
    <xf numFmtId="176" fontId="12" fillId="0" borderId="2" xfId="3" applyNumberFormat="1" applyFont="1" applyBorder="1" applyAlignment="1">
      <alignment vertical="center"/>
    </xf>
    <xf numFmtId="176" fontId="12" fillId="0" borderId="2" xfId="1" applyNumberFormat="1" applyFont="1" applyFill="1" applyBorder="1" applyAlignment="1">
      <alignment horizontal="center" vertical="center" wrapText="1"/>
    </xf>
    <xf numFmtId="49" fontId="10" fillId="0" borderId="2" xfId="3" applyNumberFormat="1" applyFont="1" applyBorder="1" applyAlignment="1">
      <alignment vertical="center"/>
    </xf>
    <xf numFmtId="49" fontId="12" fillId="0" borderId="2" xfId="3" applyNumberFormat="1" applyFont="1" applyBorder="1" applyAlignment="1">
      <alignment vertical="center"/>
    </xf>
    <xf numFmtId="49" fontId="10" fillId="0" borderId="2" xfId="3" applyNumberFormat="1" applyFont="1" applyFill="1" applyBorder="1" applyAlignment="1">
      <alignment vertical="center"/>
    </xf>
    <xf numFmtId="49" fontId="10" fillId="0" borderId="2" xfId="3" applyNumberFormat="1" applyFont="1" applyFill="1" applyBorder="1" applyAlignment="1">
      <alignment horizontal="center" vertical="center"/>
    </xf>
    <xf numFmtId="176" fontId="12" fillId="0" borderId="2" xfId="3" applyNumberFormat="1" applyFont="1" applyBorder="1" applyAlignment="1">
      <alignment horizontal="center" vertical="center"/>
    </xf>
    <xf numFmtId="49" fontId="10" fillId="0" borderId="2" xfId="3" applyNumberFormat="1" applyFont="1" applyBorder="1" applyAlignment="1">
      <alignment horizontal="center" vertical="center"/>
    </xf>
    <xf numFmtId="0" fontId="14" fillId="0" borderId="0" xfId="7">
      <alignment vertical="center"/>
    </xf>
    <xf numFmtId="178" fontId="14" fillId="0" borderId="2" xfId="7" applyNumberFormat="1" applyBorder="1">
      <alignment vertical="center"/>
    </xf>
    <xf numFmtId="10" fontId="14" fillId="0" borderId="2" xfId="7" applyNumberFormat="1" applyBorder="1">
      <alignment vertical="center"/>
    </xf>
    <xf numFmtId="0" fontId="14" fillId="0" borderId="0" xfId="7" applyAlignment="1">
      <alignment horizontal="center" vertical="center"/>
    </xf>
    <xf numFmtId="49" fontId="17" fillId="0" borderId="2" xfId="7" applyNumberFormat="1" applyFont="1" applyBorder="1" applyAlignment="1">
      <alignment horizontal="center" vertical="center"/>
    </xf>
    <xf numFmtId="40" fontId="18" fillId="0" borderId="2" xfId="7" applyNumberFormat="1" applyFont="1" applyBorder="1" applyAlignment="1">
      <alignment horizontal="left" vertical="center"/>
    </xf>
    <xf numFmtId="40" fontId="17" fillId="0" borderId="2" xfId="7" applyNumberFormat="1" applyFont="1" applyBorder="1" applyAlignment="1">
      <alignment horizontal="left" vertical="center"/>
    </xf>
    <xf numFmtId="0" fontId="3" fillId="0" borderId="2" xfId="3" applyFont="1" applyBorder="1" applyAlignment="1">
      <alignment horizontal="center" vertical="center"/>
    </xf>
    <xf numFmtId="0" fontId="19" fillId="0" borderId="2" xfId="7" applyFont="1" applyBorder="1" applyAlignment="1">
      <alignment horizontal="center" vertical="center" wrapText="1"/>
    </xf>
    <xf numFmtId="0" fontId="23" fillId="0" borderId="0" xfId="7" applyFont="1">
      <alignment vertical="center"/>
    </xf>
    <xf numFmtId="0" fontId="24" fillId="0" borderId="0" xfId="7" applyFont="1">
      <alignment vertical="center"/>
    </xf>
    <xf numFmtId="0" fontId="21" fillId="0" borderId="6" xfId="7" applyFont="1" applyBorder="1" applyAlignment="1">
      <alignment horizontal="center" vertical="center" wrapText="1"/>
    </xf>
    <xf numFmtId="180" fontId="19" fillId="0" borderId="6" xfId="7" applyNumberFormat="1" applyFont="1" applyBorder="1" applyAlignment="1">
      <alignment horizontal="center" vertical="center" wrapText="1"/>
    </xf>
    <xf numFmtId="10" fontId="19" fillId="0" borderId="2" xfId="7" applyNumberFormat="1" applyFont="1" applyBorder="1">
      <alignment vertical="center"/>
    </xf>
    <xf numFmtId="180" fontId="7" fillId="0" borderId="2" xfId="7" applyNumberFormat="1" applyFont="1" applyBorder="1" applyAlignment="1">
      <alignment horizontal="right" vertical="center"/>
    </xf>
    <xf numFmtId="180" fontId="14" fillId="0" borderId="2" xfId="7" applyNumberFormat="1" applyBorder="1">
      <alignment vertical="center"/>
    </xf>
    <xf numFmtId="180" fontId="19" fillId="0" borderId="2" xfId="7" applyNumberFormat="1" applyFont="1" applyBorder="1" applyAlignment="1">
      <alignment horizontal="center" vertical="center" wrapText="1"/>
    </xf>
    <xf numFmtId="10" fontId="19" fillId="0" borderId="2" xfId="7" applyNumberFormat="1" applyFont="1" applyBorder="1" applyAlignment="1">
      <alignment horizontal="center" vertical="center"/>
    </xf>
    <xf numFmtId="10" fontId="14" fillId="0" borderId="2" xfId="7" applyNumberFormat="1" applyBorder="1" applyAlignment="1">
      <alignment horizontal="center" vertical="center"/>
    </xf>
    <xf numFmtId="179" fontId="14" fillId="0" borderId="2" xfId="7" applyNumberFormat="1" applyBorder="1" applyAlignment="1">
      <alignment horizontal="center" vertical="center"/>
    </xf>
    <xf numFmtId="180" fontId="19" fillId="0" borderId="2" xfId="7" applyNumberFormat="1" applyFont="1" applyBorder="1" applyAlignment="1">
      <alignment horizontal="center" vertical="center"/>
    </xf>
    <xf numFmtId="180" fontId="14" fillId="0" borderId="2" xfId="7" applyNumberFormat="1" applyFont="1" applyBorder="1" applyAlignment="1">
      <alignment horizontal="center" vertical="center"/>
    </xf>
    <xf numFmtId="180" fontId="16" fillId="0" borderId="2" xfId="7" applyNumberFormat="1" applyFont="1" applyBorder="1" applyAlignment="1">
      <alignment horizontal="center" vertical="center"/>
    </xf>
    <xf numFmtId="180" fontId="14" fillId="0" borderId="0" xfId="7" applyNumberFormat="1" applyAlignment="1">
      <alignment horizontal="center" vertical="center"/>
    </xf>
    <xf numFmtId="0" fontId="20" fillId="0" borderId="2" xfId="7" applyFont="1" applyBorder="1" applyAlignment="1">
      <alignment horizontal="center" vertical="center" wrapText="1"/>
    </xf>
    <xf numFmtId="40" fontId="26" fillId="0" borderId="2" xfId="7" applyNumberFormat="1" applyFont="1" applyBorder="1" applyAlignment="1">
      <alignment horizontal="left" vertical="center" wrapText="1"/>
    </xf>
    <xf numFmtId="0" fontId="15" fillId="0" borderId="0" xfId="7" applyFont="1" applyAlignment="1">
      <alignment vertical="center" wrapText="1"/>
    </xf>
    <xf numFmtId="0" fontId="23" fillId="0" borderId="7" xfId="7" applyFont="1" applyBorder="1" applyAlignment="1">
      <alignment horizontal="center" vertical="center" wrapText="1"/>
    </xf>
    <xf numFmtId="0" fontId="23" fillId="0" borderId="9" xfId="7" applyFont="1" applyBorder="1" applyAlignment="1">
      <alignment horizontal="center" vertical="center" wrapText="1"/>
    </xf>
    <xf numFmtId="0" fontId="23" fillId="0" borderId="3" xfId="7" applyFont="1" applyBorder="1" applyAlignment="1">
      <alignment vertical="center" wrapText="1"/>
    </xf>
    <xf numFmtId="0" fontId="23" fillId="0" borderId="3" xfId="7" applyFont="1" applyBorder="1" applyAlignment="1">
      <alignment horizontal="center" vertical="center" wrapText="1"/>
    </xf>
    <xf numFmtId="0" fontId="23" fillId="0" borderId="2" xfId="7" applyFont="1" applyBorder="1" applyAlignment="1">
      <alignment horizontal="center" vertical="center" wrapText="1"/>
    </xf>
    <xf numFmtId="0" fontId="23" fillId="0" borderId="6" xfId="7" applyFont="1" applyBorder="1" applyAlignment="1">
      <alignment horizontal="center" vertical="center" wrapText="1"/>
    </xf>
    <xf numFmtId="0" fontId="21" fillId="0" borderId="2" xfId="7" applyFont="1" applyBorder="1" applyAlignment="1">
      <alignment horizontal="center" vertical="center" wrapText="1"/>
    </xf>
    <xf numFmtId="177" fontId="21" fillId="0" borderId="3" xfId="7" applyNumberFormat="1" applyFont="1" applyBorder="1" applyAlignment="1">
      <alignment vertical="center" wrapText="1"/>
    </xf>
    <xf numFmtId="177" fontId="21" fillId="0" borderId="3" xfId="7" applyNumberFormat="1" applyFont="1" applyBorder="1" applyAlignment="1">
      <alignment horizontal="center" vertical="center" wrapText="1"/>
    </xf>
    <xf numFmtId="0" fontId="19" fillId="0" borderId="0" xfId="7" applyFont="1">
      <alignment vertical="center"/>
    </xf>
    <xf numFmtId="0" fontId="30" fillId="0" borderId="0" xfId="3" applyFont="1" applyAlignment="1"/>
    <xf numFmtId="0" fontId="29" fillId="0" borderId="0" xfId="3" applyFont="1"/>
    <xf numFmtId="176" fontId="27" fillId="0" borderId="4" xfId="3" applyNumberFormat="1" applyFont="1" applyBorder="1" applyAlignment="1">
      <alignment horizontal="center" vertical="center" wrapText="1"/>
    </xf>
    <xf numFmtId="176" fontId="27" fillId="0" borderId="2" xfId="3" applyNumberFormat="1" applyFont="1" applyBorder="1" applyAlignment="1">
      <alignment horizontal="center" vertical="center" wrapText="1"/>
    </xf>
    <xf numFmtId="176" fontId="10" fillId="0" borderId="2" xfId="3" applyNumberFormat="1" applyFont="1" applyBorder="1" applyAlignment="1">
      <alignment vertical="center" wrapText="1"/>
    </xf>
    <xf numFmtId="0" fontId="12" fillId="0" borderId="2" xfId="1" applyFont="1" applyFill="1" applyBorder="1" applyAlignment="1">
      <alignment vertical="center" wrapText="1"/>
    </xf>
    <xf numFmtId="0" fontId="12" fillId="0" borderId="2" xfId="1" applyFont="1" applyFill="1" applyBorder="1" applyAlignment="1">
      <alignment horizontal="center" vertical="center" wrapText="1"/>
    </xf>
    <xf numFmtId="176" fontId="12" fillId="0" borderId="2" xfId="2" applyNumberFormat="1" applyFont="1" applyBorder="1" applyAlignment="1">
      <alignment vertical="center"/>
    </xf>
    <xf numFmtId="0" fontId="10" fillId="0" borderId="2" xfId="3" applyFont="1" applyBorder="1" applyAlignment="1">
      <alignment horizontal="center" vertical="center"/>
    </xf>
    <xf numFmtId="0" fontId="12" fillId="0" borderId="2" xfId="3" applyFont="1" applyBorder="1" applyAlignment="1">
      <alignment horizontal="center"/>
    </xf>
    <xf numFmtId="0" fontId="10" fillId="0" borderId="7" xfId="3" applyFont="1" applyBorder="1" applyAlignment="1">
      <alignment horizontal="right" vertical="center" wrapText="1"/>
    </xf>
    <xf numFmtId="0" fontId="10" fillId="0" borderId="8" xfId="3" applyFont="1" applyBorder="1" applyAlignment="1">
      <alignment vertical="center" wrapText="1"/>
    </xf>
    <xf numFmtId="0" fontId="10" fillId="0" borderId="9" xfId="3" applyFont="1" applyBorder="1" applyAlignment="1">
      <alignment vertical="center" wrapText="1"/>
    </xf>
    <xf numFmtId="0" fontId="3" fillId="0" borderId="0" xfId="3" applyFont="1" applyAlignment="1">
      <alignment vertical="center" wrapText="1"/>
    </xf>
    <xf numFmtId="49" fontId="7" fillId="4" borderId="2" xfId="7" applyNumberFormat="1" applyFont="1" applyFill="1" applyBorder="1" applyAlignment="1">
      <alignment horizontal="left" vertical="center"/>
    </xf>
    <xf numFmtId="178" fontId="15" fillId="4" borderId="0" xfId="7" applyNumberFormat="1" applyFont="1" applyFill="1" applyBorder="1">
      <alignment vertical="center"/>
    </xf>
    <xf numFmtId="0" fontId="15" fillId="4" borderId="2" xfId="7" applyFont="1" applyFill="1" applyBorder="1" applyAlignment="1">
      <alignment horizontal="center" vertical="center"/>
    </xf>
    <xf numFmtId="177" fontId="15" fillId="4" borderId="2" xfId="7" applyNumberFormat="1" applyFont="1" applyFill="1" applyBorder="1">
      <alignment vertical="center"/>
    </xf>
    <xf numFmtId="178" fontId="15" fillId="4" borderId="2" xfId="7" applyNumberFormat="1" applyFont="1" applyFill="1" applyBorder="1">
      <alignment vertical="center"/>
    </xf>
    <xf numFmtId="10" fontId="15" fillId="4" borderId="2" xfId="7" applyNumberFormat="1" applyFont="1" applyFill="1" applyBorder="1">
      <alignment vertical="center"/>
    </xf>
    <xf numFmtId="181" fontId="15" fillId="4" borderId="2" xfId="7" applyNumberFormat="1" applyFont="1" applyFill="1" applyBorder="1" applyAlignment="1">
      <alignment horizontal="center" vertical="center"/>
    </xf>
    <xf numFmtId="178" fontId="15" fillId="4" borderId="2" xfId="7" applyNumberFormat="1" applyFont="1" applyFill="1" applyBorder="1" applyAlignment="1">
      <alignment horizontal="center" vertical="center"/>
    </xf>
    <xf numFmtId="0" fontId="15" fillId="4" borderId="0" xfId="7" applyFont="1" applyFill="1">
      <alignment vertical="center"/>
    </xf>
    <xf numFmtId="0" fontId="15" fillId="4" borderId="2" xfId="7" applyFont="1" applyFill="1" applyBorder="1">
      <alignment vertical="center"/>
    </xf>
    <xf numFmtId="0" fontId="22" fillId="0" borderId="1" xfId="7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76" fontId="27" fillId="0" borderId="10" xfId="3" applyNumberFormat="1" applyFont="1" applyBorder="1" applyAlignment="1">
      <alignment horizontal="center" vertical="center"/>
    </xf>
    <xf numFmtId="176" fontId="27" fillId="0" borderId="2" xfId="3" applyNumberFormat="1" applyFont="1" applyBorder="1" applyAlignment="1">
      <alignment horizontal="center" vertical="center"/>
    </xf>
    <xf numFmtId="176" fontId="2" fillId="0" borderId="0" xfId="3" applyNumberFormat="1" applyBorder="1" applyAlignment="1">
      <alignment horizontal="center"/>
    </xf>
    <xf numFmtId="176" fontId="4" fillId="0" borderId="0" xfId="3" applyNumberFormat="1" applyFont="1" applyAlignment="1">
      <alignment horizontal="center"/>
    </xf>
    <xf numFmtId="176" fontId="12" fillId="0" borderId="2" xfId="3" applyNumberFormat="1" applyFont="1" applyBorder="1" applyAlignment="1">
      <alignment horizontal="center" vertical="center" wrapText="1"/>
    </xf>
    <xf numFmtId="0" fontId="32" fillId="0" borderId="0" xfId="7" applyFont="1">
      <alignment vertical="center"/>
    </xf>
    <xf numFmtId="0" fontId="31" fillId="0" borderId="0" xfId="3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3" fillId="0" borderId="0" xfId="3" applyFont="1" applyBorder="1" applyAlignment="1">
      <alignment horizontal="left" vertical="center"/>
    </xf>
    <xf numFmtId="0" fontId="29" fillId="0" borderId="4" xfId="3" applyFont="1" applyBorder="1" applyAlignment="1">
      <alignment horizontal="center" vertical="center"/>
    </xf>
    <xf numFmtId="0" fontId="29" fillId="0" borderId="11" xfId="3" applyFont="1" applyBorder="1" applyAlignment="1">
      <alignment horizontal="center" vertical="center"/>
    </xf>
    <xf numFmtId="0" fontId="29" fillId="0" borderId="12" xfId="3" applyFont="1" applyBorder="1" applyAlignment="1">
      <alignment horizontal="center" vertical="center"/>
    </xf>
    <xf numFmtId="0" fontId="29" fillId="0" borderId="1" xfId="3" applyFont="1" applyBorder="1" applyAlignment="1">
      <alignment horizontal="center" vertical="center"/>
    </xf>
    <xf numFmtId="49" fontId="27" fillId="0" borderId="3" xfId="3" applyNumberFormat="1" applyFont="1" applyBorder="1" applyAlignment="1">
      <alignment horizontal="center" vertical="center"/>
    </xf>
    <xf numFmtId="49" fontId="27" fillId="0" borderId="6" xfId="3" applyNumberFormat="1" applyFont="1" applyBorder="1" applyAlignment="1">
      <alignment horizontal="center" vertical="center"/>
    </xf>
    <xf numFmtId="176" fontId="27" fillId="0" borderId="7" xfId="3" applyNumberFormat="1" applyFont="1" applyBorder="1" applyAlignment="1">
      <alignment horizontal="center" vertical="center"/>
    </xf>
    <xf numFmtId="176" fontId="27" fillId="0" borderId="8" xfId="3" applyNumberFormat="1" applyFont="1" applyBorder="1" applyAlignment="1">
      <alignment horizontal="center" vertical="center"/>
    </xf>
    <xf numFmtId="176" fontId="27" fillId="0" borderId="9" xfId="3" applyNumberFormat="1" applyFont="1" applyBorder="1" applyAlignment="1">
      <alignment horizontal="center" vertical="center"/>
    </xf>
    <xf numFmtId="0" fontId="32" fillId="0" borderId="0" xfId="7" applyFont="1" applyAlignment="1">
      <alignment vertical="center"/>
    </xf>
    <xf numFmtId="0" fontId="27" fillId="0" borderId="2" xfId="7" applyFont="1" applyBorder="1" applyAlignment="1">
      <alignment horizontal="center" vertical="center" wrapText="1"/>
    </xf>
    <xf numFmtId="0" fontId="23" fillId="0" borderId="7" xfId="7" applyFont="1" applyBorder="1" applyAlignment="1">
      <alignment horizontal="center" vertical="center" wrapText="1"/>
    </xf>
    <xf numFmtId="0" fontId="23" fillId="0" borderId="9" xfId="7" applyFont="1" applyBorder="1" applyAlignment="1">
      <alignment horizontal="center" vertical="center" wrapText="1"/>
    </xf>
    <xf numFmtId="0" fontId="23" fillId="0" borderId="8" xfId="7" applyFont="1" applyBorder="1" applyAlignment="1">
      <alignment horizontal="center" vertical="center" wrapText="1"/>
    </xf>
    <xf numFmtId="0" fontId="23" fillId="0" borderId="3" xfId="7" applyFont="1" applyBorder="1" applyAlignment="1">
      <alignment horizontal="center" vertical="center" wrapText="1"/>
    </xf>
    <xf numFmtId="0" fontId="23" fillId="0" borderId="5" xfId="7" applyFont="1" applyBorder="1" applyAlignment="1">
      <alignment horizontal="center" vertical="center" wrapText="1"/>
    </xf>
    <xf numFmtId="0" fontId="23" fillId="0" borderId="2" xfId="7" applyFont="1" applyBorder="1" applyAlignment="1">
      <alignment horizontal="center" vertical="center" wrapText="1"/>
    </xf>
    <xf numFmtId="0" fontId="22" fillId="0" borderId="1" xfId="7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80" fontId="23" fillId="0" borderId="2" xfId="7" applyNumberFormat="1" applyFont="1" applyBorder="1" applyAlignment="1">
      <alignment horizontal="center" vertical="center" wrapText="1"/>
    </xf>
    <xf numFmtId="0" fontId="23" fillId="0" borderId="6" xfId="7" applyFont="1" applyBorder="1" applyAlignment="1">
      <alignment horizontal="center" vertical="center" wrapText="1"/>
    </xf>
    <xf numFmtId="0" fontId="23" fillId="0" borderId="4" xfId="7" applyFont="1" applyBorder="1" applyAlignment="1">
      <alignment horizontal="center" vertical="center" wrapText="1"/>
    </xf>
    <xf numFmtId="0" fontId="23" fillId="0" borderId="11" xfId="7" applyFont="1" applyBorder="1" applyAlignment="1">
      <alignment horizontal="center" vertical="center" wrapText="1"/>
    </xf>
    <xf numFmtId="0" fontId="23" fillId="0" borderId="10" xfId="7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</cellXfs>
  <cellStyles count="8">
    <cellStyle name="差_附件1 2015年各高校应收本息情况" xfId="4"/>
    <cellStyle name="常规" xfId="0" builtinId="0"/>
    <cellStyle name="常规 2" xfId="3"/>
    <cellStyle name="常规 3" xfId="6"/>
    <cellStyle name="常规 4" xfId="2"/>
    <cellStyle name="常规 5" xfId="7"/>
    <cellStyle name="常规_2009年国家奖助学金分配基础数据一览表" xfId="1"/>
    <cellStyle name="好_附件1 2015年各高校应收本息情况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1"/>
  <sheetViews>
    <sheetView tabSelected="1" topLeftCell="B1" zoomScaleNormal="100" workbookViewId="0">
      <pane xSplit="2" ySplit="5" topLeftCell="D6" activePane="bottomRight" state="frozen"/>
      <selection activeCell="B1" sqref="B1"/>
      <selection pane="topRight" activeCell="D1" sqref="D1"/>
      <selection pane="bottomLeft" activeCell="B6" sqref="B6"/>
      <selection pane="bottomRight" activeCell="P11" sqref="P11"/>
    </sheetView>
  </sheetViews>
  <sheetFormatPr defaultRowHeight="14.25"/>
  <cols>
    <col min="1" max="1" width="0" style="1" hidden="1" customWidth="1"/>
    <col min="2" max="2" width="14.875" style="7" customWidth="1"/>
    <col min="3" max="3" width="23.375" style="1" customWidth="1"/>
    <col min="4" max="4" width="24.125" style="7" customWidth="1"/>
    <col min="5" max="5" width="13.875" style="10" customWidth="1"/>
    <col min="6" max="6" width="11.125" style="9" customWidth="1"/>
    <col min="7" max="7" width="11.375" style="10" customWidth="1"/>
    <col min="8" max="8" width="13.875" style="8" hidden="1" customWidth="1"/>
    <col min="9" max="9" width="11.125" style="9" hidden="1" customWidth="1"/>
    <col min="10" max="10" width="13.375" style="10" hidden="1" customWidth="1"/>
    <col min="11" max="249" width="9" style="1"/>
    <col min="250" max="250" width="9.125" style="1" customWidth="1"/>
    <col min="251" max="251" width="18.75" style="1" customWidth="1"/>
    <col min="252" max="252" width="10.125" style="1" customWidth="1"/>
    <col min="253" max="253" width="11.625" style="1" customWidth="1"/>
    <col min="254" max="254" width="13.375" style="1" customWidth="1"/>
    <col min="255" max="255" width="11.75" style="1" customWidth="1"/>
    <col min="256" max="256" width="11.25" style="1" customWidth="1"/>
    <col min="257" max="258" width="9" style="1"/>
    <col min="259" max="259" width="4.75" style="1" customWidth="1"/>
    <col min="260" max="505" width="9" style="1"/>
    <col min="506" max="506" width="9.125" style="1" customWidth="1"/>
    <col min="507" max="507" width="18.75" style="1" customWidth="1"/>
    <col min="508" max="508" width="10.125" style="1" customWidth="1"/>
    <col min="509" max="509" width="11.625" style="1" customWidth="1"/>
    <col min="510" max="510" width="13.375" style="1" customWidth="1"/>
    <col min="511" max="511" width="11.75" style="1" customWidth="1"/>
    <col min="512" max="512" width="11.25" style="1" customWidth="1"/>
    <col min="513" max="514" width="9" style="1"/>
    <col min="515" max="515" width="4.75" style="1" customWidth="1"/>
    <col min="516" max="761" width="9" style="1"/>
    <col min="762" max="762" width="9.125" style="1" customWidth="1"/>
    <col min="763" max="763" width="18.75" style="1" customWidth="1"/>
    <col min="764" max="764" width="10.125" style="1" customWidth="1"/>
    <col min="765" max="765" width="11.625" style="1" customWidth="1"/>
    <col min="766" max="766" width="13.375" style="1" customWidth="1"/>
    <col min="767" max="767" width="11.75" style="1" customWidth="1"/>
    <col min="768" max="768" width="11.25" style="1" customWidth="1"/>
    <col min="769" max="770" width="9" style="1"/>
    <col min="771" max="771" width="4.75" style="1" customWidth="1"/>
    <col min="772" max="1017" width="9" style="1"/>
    <col min="1018" max="1018" width="9.125" style="1" customWidth="1"/>
    <col min="1019" max="1019" width="18.75" style="1" customWidth="1"/>
    <col min="1020" max="1020" width="10.125" style="1" customWidth="1"/>
    <col min="1021" max="1021" width="11.625" style="1" customWidth="1"/>
    <col min="1022" max="1022" width="13.375" style="1" customWidth="1"/>
    <col min="1023" max="1023" width="11.75" style="1" customWidth="1"/>
    <col min="1024" max="1024" width="11.25" style="1" customWidth="1"/>
    <col min="1025" max="1026" width="9" style="1"/>
    <col min="1027" max="1027" width="4.75" style="1" customWidth="1"/>
    <col min="1028" max="1273" width="9" style="1"/>
    <col min="1274" max="1274" width="9.125" style="1" customWidth="1"/>
    <col min="1275" max="1275" width="18.75" style="1" customWidth="1"/>
    <col min="1276" max="1276" width="10.125" style="1" customWidth="1"/>
    <col min="1277" max="1277" width="11.625" style="1" customWidth="1"/>
    <col min="1278" max="1278" width="13.375" style="1" customWidth="1"/>
    <col min="1279" max="1279" width="11.75" style="1" customWidth="1"/>
    <col min="1280" max="1280" width="11.25" style="1" customWidth="1"/>
    <col min="1281" max="1282" width="9" style="1"/>
    <col min="1283" max="1283" width="4.75" style="1" customWidth="1"/>
    <col min="1284" max="1529" width="9" style="1"/>
    <col min="1530" max="1530" width="9.125" style="1" customWidth="1"/>
    <col min="1531" max="1531" width="18.75" style="1" customWidth="1"/>
    <col min="1532" max="1532" width="10.125" style="1" customWidth="1"/>
    <col min="1533" max="1533" width="11.625" style="1" customWidth="1"/>
    <col min="1534" max="1534" width="13.375" style="1" customWidth="1"/>
    <col min="1535" max="1535" width="11.75" style="1" customWidth="1"/>
    <col min="1536" max="1536" width="11.25" style="1" customWidth="1"/>
    <col min="1537" max="1538" width="9" style="1"/>
    <col min="1539" max="1539" width="4.75" style="1" customWidth="1"/>
    <col min="1540" max="1785" width="9" style="1"/>
    <col min="1786" max="1786" width="9.125" style="1" customWidth="1"/>
    <col min="1787" max="1787" width="18.75" style="1" customWidth="1"/>
    <col min="1788" max="1788" width="10.125" style="1" customWidth="1"/>
    <col min="1789" max="1789" width="11.625" style="1" customWidth="1"/>
    <col min="1790" max="1790" width="13.375" style="1" customWidth="1"/>
    <col min="1791" max="1791" width="11.75" style="1" customWidth="1"/>
    <col min="1792" max="1792" width="11.25" style="1" customWidth="1"/>
    <col min="1793" max="1794" width="9" style="1"/>
    <col min="1795" max="1795" width="4.75" style="1" customWidth="1"/>
    <col min="1796" max="2041" width="9" style="1"/>
    <col min="2042" max="2042" width="9.125" style="1" customWidth="1"/>
    <col min="2043" max="2043" width="18.75" style="1" customWidth="1"/>
    <col min="2044" max="2044" width="10.125" style="1" customWidth="1"/>
    <col min="2045" max="2045" width="11.625" style="1" customWidth="1"/>
    <col min="2046" max="2046" width="13.375" style="1" customWidth="1"/>
    <col min="2047" max="2047" width="11.75" style="1" customWidth="1"/>
    <col min="2048" max="2048" width="11.25" style="1" customWidth="1"/>
    <col min="2049" max="2050" width="9" style="1"/>
    <col min="2051" max="2051" width="4.75" style="1" customWidth="1"/>
    <col min="2052" max="2297" width="9" style="1"/>
    <col min="2298" max="2298" width="9.125" style="1" customWidth="1"/>
    <col min="2299" max="2299" width="18.75" style="1" customWidth="1"/>
    <col min="2300" max="2300" width="10.125" style="1" customWidth="1"/>
    <col min="2301" max="2301" width="11.625" style="1" customWidth="1"/>
    <col min="2302" max="2302" width="13.375" style="1" customWidth="1"/>
    <col min="2303" max="2303" width="11.75" style="1" customWidth="1"/>
    <col min="2304" max="2304" width="11.25" style="1" customWidth="1"/>
    <col min="2305" max="2306" width="9" style="1"/>
    <col min="2307" max="2307" width="4.75" style="1" customWidth="1"/>
    <col min="2308" max="2553" width="9" style="1"/>
    <col min="2554" max="2554" width="9.125" style="1" customWidth="1"/>
    <col min="2555" max="2555" width="18.75" style="1" customWidth="1"/>
    <col min="2556" max="2556" width="10.125" style="1" customWidth="1"/>
    <col min="2557" max="2557" width="11.625" style="1" customWidth="1"/>
    <col min="2558" max="2558" width="13.375" style="1" customWidth="1"/>
    <col min="2559" max="2559" width="11.75" style="1" customWidth="1"/>
    <col min="2560" max="2560" width="11.25" style="1" customWidth="1"/>
    <col min="2561" max="2562" width="9" style="1"/>
    <col min="2563" max="2563" width="4.75" style="1" customWidth="1"/>
    <col min="2564" max="2809" width="9" style="1"/>
    <col min="2810" max="2810" width="9.125" style="1" customWidth="1"/>
    <col min="2811" max="2811" width="18.75" style="1" customWidth="1"/>
    <col min="2812" max="2812" width="10.125" style="1" customWidth="1"/>
    <col min="2813" max="2813" width="11.625" style="1" customWidth="1"/>
    <col min="2814" max="2814" width="13.375" style="1" customWidth="1"/>
    <col min="2815" max="2815" width="11.75" style="1" customWidth="1"/>
    <col min="2816" max="2816" width="11.25" style="1" customWidth="1"/>
    <col min="2817" max="2818" width="9" style="1"/>
    <col min="2819" max="2819" width="4.75" style="1" customWidth="1"/>
    <col min="2820" max="3065" width="9" style="1"/>
    <col min="3066" max="3066" width="9.125" style="1" customWidth="1"/>
    <col min="3067" max="3067" width="18.75" style="1" customWidth="1"/>
    <col min="3068" max="3068" width="10.125" style="1" customWidth="1"/>
    <col min="3069" max="3069" width="11.625" style="1" customWidth="1"/>
    <col min="3070" max="3070" width="13.375" style="1" customWidth="1"/>
    <col min="3071" max="3071" width="11.75" style="1" customWidth="1"/>
    <col min="3072" max="3072" width="11.25" style="1" customWidth="1"/>
    <col min="3073" max="3074" width="9" style="1"/>
    <col min="3075" max="3075" width="4.75" style="1" customWidth="1"/>
    <col min="3076" max="3321" width="9" style="1"/>
    <col min="3322" max="3322" width="9.125" style="1" customWidth="1"/>
    <col min="3323" max="3323" width="18.75" style="1" customWidth="1"/>
    <col min="3324" max="3324" width="10.125" style="1" customWidth="1"/>
    <col min="3325" max="3325" width="11.625" style="1" customWidth="1"/>
    <col min="3326" max="3326" width="13.375" style="1" customWidth="1"/>
    <col min="3327" max="3327" width="11.75" style="1" customWidth="1"/>
    <col min="3328" max="3328" width="11.25" style="1" customWidth="1"/>
    <col min="3329" max="3330" width="9" style="1"/>
    <col min="3331" max="3331" width="4.75" style="1" customWidth="1"/>
    <col min="3332" max="3577" width="9" style="1"/>
    <col min="3578" max="3578" width="9.125" style="1" customWidth="1"/>
    <col min="3579" max="3579" width="18.75" style="1" customWidth="1"/>
    <col min="3580" max="3580" width="10.125" style="1" customWidth="1"/>
    <col min="3581" max="3581" width="11.625" style="1" customWidth="1"/>
    <col min="3582" max="3582" width="13.375" style="1" customWidth="1"/>
    <col min="3583" max="3583" width="11.75" style="1" customWidth="1"/>
    <col min="3584" max="3584" width="11.25" style="1" customWidth="1"/>
    <col min="3585" max="3586" width="9" style="1"/>
    <col min="3587" max="3587" width="4.75" style="1" customWidth="1"/>
    <col min="3588" max="3833" width="9" style="1"/>
    <col min="3834" max="3834" width="9.125" style="1" customWidth="1"/>
    <col min="3835" max="3835" width="18.75" style="1" customWidth="1"/>
    <col min="3836" max="3836" width="10.125" style="1" customWidth="1"/>
    <col min="3837" max="3837" width="11.625" style="1" customWidth="1"/>
    <col min="3838" max="3838" width="13.375" style="1" customWidth="1"/>
    <col min="3839" max="3839" width="11.75" style="1" customWidth="1"/>
    <col min="3840" max="3840" width="11.25" style="1" customWidth="1"/>
    <col min="3841" max="3842" width="9" style="1"/>
    <col min="3843" max="3843" width="4.75" style="1" customWidth="1"/>
    <col min="3844" max="4089" width="9" style="1"/>
    <col min="4090" max="4090" width="9.125" style="1" customWidth="1"/>
    <col min="4091" max="4091" width="18.75" style="1" customWidth="1"/>
    <col min="4092" max="4092" width="10.125" style="1" customWidth="1"/>
    <col min="4093" max="4093" width="11.625" style="1" customWidth="1"/>
    <col min="4094" max="4094" width="13.375" style="1" customWidth="1"/>
    <col min="4095" max="4095" width="11.75" style="1" customWidth="1"/>
    <col min="4096" max="4096" width="11.25" style="1" customWidth="1"/>
    <col min="4097" max="4098" width="9" style="1"/>
    <col min="4099" max="4099" width="4.75" style="1" customWidth="1"/>
    <col min="4100" max="4345" width="9" style="1"/>
    <col min="4346" max="4346" width="9.125" style="1" customWidth="1"/>
    <col min="4347" max="4347" width="18.75" style="1" customWidth="1"/>
    <col min="4348" max="4348" width="10.125" style="1" customWidth="1"/>
    <col min="4349" max="4349" width="11.625" style="1" customWidth="1"/>
    <col min="4350" max="4350" width="13.375" style="1" customWidth="1"/>
    <col min="4351" max="4351" width="11.75" style="1" customWidth="1"/>
    <col min="4352" max="4352" width="11.25" style="1" customWidth="1"/>
    <col min="4353" max="4354" width="9" style="1"/>
    <col min="4355" max="4355" width="4.75" style="1" customWidth="1"/>
    <col min="4356" max="4601" width="9" style="1"/>
    <col min="4602" max="4602" width="9.125" style="1" customWidth="1"/>
    <col min="4603" max="4603" width="18.75" style="1" customWidth="1"/>
    <col min="4604" max="4604" width="10.125" style="1" customWidth="1"/>
    <col min="4605" max="4605" width="11.625" style="1" customWidth="1"/>
    <col min="4606" max="4606" width="13.375" style="1" customWidth="1"/>
    <col min="4607" max="4607" width="11.75" style="1" customWidth="1"/>
    <col min="4608" max="4608" width="11.25" style="1" customWidth="1"/>
    <col min="4609" max="4610" width="9" style="1"/>
    <col min="4611" max="4611" width="4.75" style="1" customWidth="1"/>
    <col min="4612" max="4857" width="9" style="1"/>
    <col min="4858" max="4858" width="9.125" style="1" customWidth="1"/>
    <col min="4859" max="4859" width="18.75" style="1" customWidth="1"/>
    <col min="4860" max="4860" width="10.125" style="1" customWidth="1"/>
    <col min="4861" max="4861" width="11.625" style="1" customWidth="1"/>
    <col min="4862" max="4862" width="13.375" style="1" customWidth="1"/>
    <col min="4863" max="4863" width="11.75" style="1" customWidth="1"/>
    <col min="4864" max="4864" width="11.25" style="1" customWidth="1"/>
    <col min="4865" max="4866" width="9" style="1"/>
    <col min="4867" max="4867" width="4.75" style="1" customWidth="1"/>
    <col min="4868" max="5113" width="9" style="1"/>
    <col min="5114" max="5114" width="9.125" style="1" customWidth="1"/>
    <col min="5115" max="5115" width="18.75" style="1" customWidth="1"/>
    <col min="5116" max="5116" width="10.125" style="1" customWidth="1"/>
    <col min="5117" max="5117" width="11.625" style="1" customWidth="1"/>
    <col min="5118" max="5118" width="13.375" style="1" customWidth="1"/>
    <col min="5119" max="5119" width="11.75" style="1" customWidth="1"/>
    <col min="5120" max="5120" width="11.25" style="1" customWidth="1"/>
    <col min="5121" max="5122" width="9" style="1"/>
    <col min="5123" max="5123" width="4.75" style="1" customWidth="1"/>
    <col min="5124" max="5369" width="9" style="1"/>
    <col min="5370" max="5370" width="9.125" style="1" customWidth="1"/>
    <col min="5371" max="5371" width="18.75" style="1" customWidth="1"/>
    <col min="5372" max="5372" width="10.125" style="1" customWidth="1"/>
    <col min="5373" max="5373" width="11.625" style="1" customWidth="1"/>
    <col min="5374" max="5374" width="13.375" style="1" customWidth="1"/>
    <col min="5375" max="5375" width="11.75" style="1" customWidth="1"/>
    <col min="5376" max="5376" width="11.25" style="1" customWidth="1"/>
    <col min="5377" max="5378" width="9" style="1"/>
    <col min="5379" max="5379" width="4.75" style="1" customWidth="1"/>
    <col min="5380" max="5625" width="9" style="1"/>
    <col min="5626" max="5626" width="9.125" style="1" customWidth="1"/>
    <col min="5627" max="5627" width="18.75" style="1" customWidth="1"/>
    <col min="5628" max="5628" width="10.125" style="1" customWidth="1"/>
    <col min="5629" max="5629" width="11.625" style="1" customWidth="1"/>
    <col min="5630" max="5630" width="13.375" style="1" customWidth="1"/>
    <col min="5631" max="5631" width="11.75" style="1" customWidth="1"/>
    <col min="5632" max="5632" width="11.25" style="1" customWidth="1"/>
    <col min="5633" max="5634" width="9" style="1"/>
    <col min="5635" max="5635" width="4.75" style="1" customWidth="1"/>
    <col min="5636" max="5881" width="9" style="1"/>
    <col min="5882" max="5882" width="9.125" style="1" customWidth="1"/>
    <col min="5883" max="5883" width="18.75" style="1" customWidth="1"/>
    <col min="5884" max="5884" width="10.125" style="1" customWidth="1"/>
    <col min="5885" max="5885" width="11.625" style="1" customWidth="1"/>
    <col min="5886" max="5886" width="13.375" style="1" customWidth="1"/>
    <col min="5887" max="5887" width="11.75" style="1" customWidth="1"/>
    <col min="5888" max="5888" width="11.25" style="1" customWidth="1"/>
    <col min="5889" max="5890" width="9" style="1"/>
    <col min="5891" max="5891" width="4.75" style="1" customWidth="1"/>
    <col min="5892" max="6137" width="9" style="1"/>
    <col min="6138" max="6138" width="9.125" style="1" customWidth="1"/>
    <col min="6139" max="6139" width="18.75" style="1" customWidth="1"/>
    <col min="6140" max="6140" width="10.125" style="1" customWidth="1"/>
    <col min="6141" max="6141" width="11.625" style="1" customWidth="1"/>
    <col min="6142" max="6142" width="13.375" style="1" customWidth="1"/>
    <col min="6143" max="6143" width="11.75" style="1" customWidth="1"/>
    <col min="6144" max="6144" width="11.25" style="1" customWidth="1"/>
    <col min="6145" max="6146" width="9" style="1"/>
    <col min="6147" max="6147" width="4.75" style="1" customWidth="1"/>
    <col min="6148" max="6393" width="9" style="1"/>
    <col min="6394" max="6394" width="9.125" style="1" customWidth="1"/>
    <col min="6395" max="6395" width="18.75" style="1" customWidth="1"/>
    <col min="6396" max="6396" width="10.125" style="1" customWidth="1"/>
    <col min="6397" max="6397" width="11.625" style="1" customWidth="1"/>
    <col min="6398" max="6398" width="13.375" style="1" customWidth="1"/>
    <col min="6399" max="6399" width="11.75" style="1" customWidth="1"/>
    <col min="6400" max="6400" width="11.25" style="1" customWidth="1"/>
    <col min="6401" max="6402" width="9" style="1"/>
    <col min="6403" max="6403" width="4.75" style="1" customWidth="1"/>
    <col min="6404" max="6649" width="9" style="1"/>
    <col min="6650" max="6650" width="9.125" style="1" customWidth="1"/>
    <col min="6651" max="6651" width="18.75" style="1" customWidth="1"/>
    <col min="6652" max="6652" width="10.125" style="1" customWidth="1"/>
    <col min="6653" max="6653" width="11.625" style="1" customWidth="1"/>
    <col min="6654" max="6654" width="13.375" style="1" customWidth="1"/>
    <col min="6655" max="6655" width="11.75" style="1" customWidth="1"/>
    <col min="6656" max="6656" width="11.25" style="1" customWidth="1"/>
    <col min="6657" max="6658" width="9" style="1"/>
    <col min="6659" max="6659" width="4.75" style="1" customWidth="1"/>
    <col min="6660" max="6905" width="9" style="1"/>
    <col min="6906" max="6906" width="9.125" style="1" customWidth="1"/>
    <col min="6907" max="6907" width="18.75" style="1" customWidth="1"/>
    <col min="6908" max="6908" width="10.125" style="1" customWidth="1"/>
    <col min="6909" max="6909" width="11.625" style="1" customWidth="1"/>
    <col min="6910" max="6910" width="13.375" style="1" customWidth="1"/>
    <col min="6911" max="6911" width="11.75" style="1" customWidth="1"/>
    <col min="6912" max="6912" width="11.25" style="1" customWidth="1"/>
    <col min="6913" max="6914" width="9" style="1"/>
    <col min="6915" max="6915" width="4.75" style="1" customWidth="1"/>
    <col min="6916" max="7161" width="9" style="1"/>
    <col min="7162" max="7162" width="9.125" style="1" customWidth="1"/>
    <col min="7163" max="7163" width="18.75" style="1" customWidth="1"/>
    <col min="7164" max="7164" width="10.125" style="1" customWidth="1"/>
    <col min="7165" max="7165" width="11.625" style="1" customWidth="1"/>
    <col min="7166" max="7166" width="13.375" style="1" customWidth="1"/>
    <col min="7167" max="7167" width="11.75" style="1" customWidth="1"/>
    <col min="7168" max="7168" width="11.25" style="1" customWidth="1"/>
    <col min="7169" max="7170" width="9" style="1"/>
    <col min="7171" max="7171" width="4.75" style="1" customWidth="1"/>
    <col min="7172" max="7417" width="9" style="1"/>
    <col min="7418" max="7418" width="9.125" style="1" customWidth="1"/>
    <col min="7419" max="7419" width="18.75" style="1" customWidth="1"/>
    <col min="7420" max="7420" width="10.125" style="1" customWidth="1"/>
    <col min="7421" max="7421" width="11.625" style="1" customWidth="1"/>
    <col min="7422" max="7422" width="13.375" style="1" customWidth="1"/>
    <col min="7423" max="7423" width="11.75" style="1" customWidth="1"/>
    <col min="7424" max="7424" width="11.25" style="1" customWidth="1"/>
    <col min="7425" max="7426" width="9" style="1"/>
    <col min="7427" max="7427" width="4.75" style="1" customWidth="1"/>
    <col min="7428" max="7673" width="9" style="1"/>
    <col min="7674" max="7674" width="9.125" style="1" customWidth="1"/>
    <col min="7675" max="7675" width="18.75" style="1" customWidth="1"/>
    <col min="7676" max="7676" width="10.125" style="1" customWidth="1"/>
    <col min="7677" max="7677" width="11.625" style="1" customWidth="1"/>
    <col min="7678" max="7678" width="13.375" style="1" customWidth="1"/>
    <col min="7679" max="7679" width="11.75" style="1" customWidth="1"/>
    <col min="7680" max="7680" width="11.25" style="1" customWidth="1"/>
    <col min="7681" max="7682" width="9" style="1"/>
    <col min="7683" max="7683" width="4.75" style="1" customWidth="1"/>
    <col min="7684" max="7929" width="9" style="1"/>
    <col min="7930" max="7930" width="9.125" style="1" customWidth="1"/>
    <col min="7931" max="7931" width="18.75" style="1" customWidth="1"/>
    <col min="7932" max="7932" width="10.125" style="1" customWidth="1"/>
    <col min="7933" max="7933" width="11.625" style="1" customWidth="1"/>
    <col min="7934" max="7934" width="13.375" style="1" customWidth="1"/>
    <col min="7935" max="7935" width="11.75" style="1" customWidth="1"/>
    <col min="7936" max="7936" width="11.25" style="1" customWidth="1"/>
    <col min="7937" max="7938" width="9" style="1"/>
    <col min="7939" max="7939" width="4.75" style="1" customWidth="1"/>
    <col min="7940" max="8185" width="9" style="1"/>
    <col min="8186" max="8186" width="9.125" style="1" customWidth="1"/>
    <col min="8187" max="8187" width="18.75" style="1" customWidth="1"/>
    <col min="8188" max="8188" width="10.125" style="1" customWidth="1"/>
    <col min="8189" max="8189" width="11.625" style="1" customWidth="1"/>
    <col min="8190" max="8190" width="13.375" style="1" customWidth="1"/>
    <col min="8191" max="8191" width="11.75" style="1" customWidth="1"/>
    <col min="8192" max="8192" width="11.25" style="1" customWidth="1"/>
    <col min="8193" max="8194" width="9" style="1"/>
    <col min="8195" max="8195" width="4.75" style="1" customWidth="1"/>
    <col min="8196" max="8441" width="9" style="1"/>
    <col min="8442" max="8442" width="9.125" style="1" customWidth="1"/>
    <col min="8443" max="8443" width="18.75" style="1" customWidth="1"/>
    <col min="8444" max="8444" width="10.125" style="1" customWidth="1"/>
    <col min="8445" max="8445" width="11.625" style="1" customWidth="1"/>
    <col min="8446" max="8446" width="13.375" style="1" customWidth="1"/>
    <col min="8447" max="8447" width="11.75" style="1" customWidth="1"/>
    <col min="8448" max="8448" width="11.25" style="1" customWidth="1"/>
    <col min="8449" max="8450" width="9" style="1"/>
    <col min="8451" max="8451" width="4.75" style="1" customWidth="1"/>
    <col min="8452" max="8697" width="9" style="1"/>
    <col min="8698" max="8698" width="9.125" style="1" customWidth="1"/>
    <col min="8699" max="8699" width="18.75" style="1" customWidth="1"/>
    <col min="8700" max="8700" width="10.125" style="1" customWidth="1"/>
    <col min="8701" max="8701" width="11.625" style="1" customWidth="1"/>
    <col min="8702" max="8702" width="13.375" style="1" customWidth="1"/>
    <col min="8703" max="8703" width="11.75" style="1" customWidth="1"/>
    <col min="8704" max="8704" width="11.25" style="1" customWidth="1"/>
    <col min="8705" max="8706" width="9" style="1"/>
    <col min="8707" max="8707" width="4.75" style="1" customWidth="1"/>
    <col min="8708" max="8953" width="9" style="1"/>
    <col min="8954" max="8954" width="9.125" style="1" customWidth="1"/>
    <col min="8955" max="8955" width="18.75" style="1" customWidth="1"/>
    <col min="8956" max="8956" width="10.125" style="1" customWidth="1"/>
    <col min="8957" max="8957" width="11.625" style="1" customWidth="1"/>
    <col min="8958" max="8958" width="13.375" style="1" customWidth="1"/>
    <col min="8959" max="8959" width="11.75" style="1" customWidth="1"/>
    <col min="8960" max="8960" width="11.25" style="1" customWidth="1"/>
    <col min="8961" max="8962" width="9" style="1"/>
    <col min="8963" max="8963" width="4.75" style="1" customWidth="1"/>
    <col min="8964" max="9209" width="9" style="1"/>
    <col min="9210" max="9210" width="9.125" style="1" customWidth="1"/>
    <col min="9211" max="9211" width="18.75" style="1" customWidth="1"/>
    <col min="9212" max="9212" width="10.125" style="1" customWidth="1"/>
    <col min="9213" max="9213" width="11.625" style="1" customWidth="1"/>
    <col min="9214" max="9214" width="13.375" style="1" customWidth="1"/>
    <col min="9215" max="9215" width="11.75" style="1" customWidth="1"/>
    <col min="9216" max="9216" width="11.25" style="1" customWidth="1"/>
    <col min="9217" max="9218" width="9" style="1"/>
    <col min="9219" max="9219" width="4.75" style="1" customWidth="1"/>
    <col min="9220" max="9465" width="9" style="1"/>
    <col min="9466" max="9466" width="9.125" style="1" customWidth="1"/>
    <col min="9467" max="9467" width="18.75" style="1" customWidth="1"/>
    <col min="9468" max="9468" width="10.125" style="1" customWidth="1"/>
    <col min="9469" max="9469" width="11.625" style="1" customWidth="1"/>
    <col min="9470" max="9470" width="13.375" style="1" customWidth="1"/>
    <col min="9471" max="9471" width="11.75" style="1" customWidth="1"/>
    <col min="9472" max="9472" width="11.25" style="1" customWidth="1"/>
    <col min="9473" max="9474" width="9" style="1"/>
    <col min="9475" max="9475" width="4.75" style="1" customWidth="1"/>
    <col min="9476" max="9721" width="9" style="1"/>
    <col min="9722" max="9722" width="9.125" style="1" customWidth="1"/>
    <col min="9723" max="9723" width="18.75" style="1" customWidth="1"/>
    <col min="9724" max="9724" width="10.125" style="1" customWidth="1"/>
    <col min="9725" max="9725" width="11.625" style="1" customWidth="1"/>
    <col min="9726" max="9726" width="13.375" style="1" customWidth="1"/>
    <col min="9727" max="9727" width="11.75" style="1" customWidth="1"/>
    <col min="9728" max="9728" width="11.25" style="1" customWidth="1"/>
    <col min="9729" max="9730" width="9" style="1"/>
    <col min="9731" max="9731" width="4.75" style="1" customWidth="1"/>
    <col min="9732" max="9977" width="9" style="1"/>
    <col min="9978" max="9978" width="9.125" style="1" customWidth="1"/>
    <col min="9979" max="9979" width="18.75" style="1" customWidth="1"/>
    <col min="9980" max="9980" width="10.125" style="1" customWidth="1"/>
    <col min="9981" max="9981" width="11.625" style="1" customWidth="1"/>
    <col min="9982" max="9982" width="13.375" style="1" customWidth="1"/>
    <col min="9983" max="9983" width="11.75" style="1" customWidth="1"/>
    <col min="9984" max="9984" width="11.25" style="1" customWidth="1"/>
    <col min="9985" max="9986" width="9" style="1"/>
    <col min="9987" max="9987" width="4.75" style="1" customWidth="1"/>
    <col min="9988" max="10233" width="9" style="1"/>
    <col min="10234" max="10234" width="9.125" style="1" customWidth="1"/>
    <col min="10235" max="10235" width="18.75" style="1" customWidth="1"/>
    <col min="10236" max="10236" width="10.125" style="1" customWidth="1"/>
    <col min="10237" max="10237" width="11.625" style="1" customWidth="1"/>
    <col min="10238" max="10238" width="13.375" style="1" customWidth="1"/>
    <col min="10239" max="10239" width="11.75" style="1" customWidth="1"/>
    <col min="10240" max="10240" width="11.25" style="1" customWidth="1"/>
    <col min="10241" max="10242" width="9" style="1"/>
    <col min="10243" max="10243" width="4.75" style="1" customWidth="1"/>
    <col min="10244" max="10489" width="9" style="1"/>
    <col min="10490" max="10490" width="9.125" style="1" customWidth="1"/>
    <col min="10491" max="10491" width="18.75" style="1" customWidth="1"/>
    <col min="10492" max="10492" width="10.125" style="1" customWidth="1"/>
    <col min="10493" max="10493" width="11.625" style="1" customWidth="1"/>
    <col min="10494" max="10494" width="13.375" style="1" customWidth="1"/>
    <col min="10495" max="10495" width="11.75" style="1" customWidth="1"/>
    <col min="10496" max="10496" width="11.25" style="1" customWidth="1"/>
    <col min="10497" max="10498" width="9" style="1"/>
    <col min="10499" max="10499" width="4.75" style="1" customWidth="1"/>
    <col min="10500" max="10745" width="9" style="1"/>
    <col min="10746" max="10746" width="9.125" style="1" customWidth="1"/>
    <col min="10747" max="10747" width="18.75" style="1" customWidth="1"/>
    <col min="10748" max="10748" width="10.125" style="1" customWidth="1"/>
    <col min="10749" max="10749" width="11.625" style="1" customWidth="1"/>
    <col min="10750" max="10750" width="13.375" style="1" customWidth="1"/>
    <col min="10751" max="10751" width="11.75" style="1" customWidth="1"/>
    <col min="10752" max="10752" width="11.25" style="1" customWidth="1"/>
    <col min="10753" max="10754" width="9" style="1"/>
    <col min="10755" max="10755" width="4.75" style="1" customWidth="1"/>
    <col min="10756" max="11001" width="9" style="1"/>
    <col min="11002" max="11002" width="9.125" style="1" customWidth="1"/>
    <col min="11003" max="11003" width="18.75" style="1" customWidth="1"/>
    <col min="11004" max="11004" width="10.125" style="1" customWidth="1"/>
    <col min="11005" max="11005" width="11.625" style="1" customWidth="1"/>
    <col min="11006" max="11006" width="13.375" style="1" customWidth="1"/>
    <col min="11007" max="11007" width="11.75" style="1" customWidth="1"/>
    <col min="11008" max="11008" width="11.25" style="1" customWidth="1"/>
    <col min="11009" max="11010" width="9" style="1"/>
    <col min="11011" max="11011" width="4.75" style="1" customWidth="1"/>
    <col min="11012" max="11257" width="9" style="1"/>
    <col min="11258" max="11258" width="9.125" style="1" customWidth="1"/>
    <col min="11259" max="11259" width="18.75" style="1" customWidth="1"/>
    <col min="11260" max="11260" width="10.125" style="1" customWidth="1"/>
    <col min="11261" max="11261" width="11.625" style="1" customWidth="1"/>
    <col min="11262" max="11262" width="13.375" style="1" customWidth="1"/>
    <col min="11263" max="11263" width="11.75" style="1" customWidth="1"/>
    <col min="11264" max="11264" width="11.25" style="1" customWidth="1"/>
    <col min="11265" max="11266" width="9" style="1"/>
    <col min="11267" max="11267" width="4.75" style="1" customWidth="1"/>
    <col min="11268" max="11513" width="9" style="1"/>
    <col min="11514" max="11514" width="9.125" style="1" customWidth="1"/>
    <col min="11515" max="11515" width="18.75" style="1" customWidth="1"/>
    <col min="11516" max="11516" width="10.125" style="1" customWidth="1"/>
    <col min="11517" max="11517" width="11.625" style="1" customWidth="1"/>
    <col min="11518" max="11518" width="13.375" style="1" customWidth="1"/>
    <col min="11519" max="11519" width="11.75" style="1" customWidth="1"/>
    <col min="11520" max="11520" width="11.25" style="1" customWidth="1"/>
    <col min="11521" max="11522" width="9" style="1"/>
    <col min="11523" max="11523" width="4.75" style="1" customWidth="1"/>
    <col min="11524" max="11769" width="9" style="1"/>
    <col min="11770" max="11770" width="9.125" style="1" customWidth="1"/>
    <col min="11771" max="11771" width="18.75" style="1" customWidth="1"/>
    <col min="11772" max="11772" width="10.125" style="1" customWidth="1"/>
    <col min="11773" max="11773" width="11.625" style="1" customWidth="1"/>
    <col min="11774" max="11774" width="13.375" style="1" customWidth="1"/>
    <col min="11775" max="11775" width="11.75" style="1" customWidth="1"/>
    <col min="11776" max="11776" width="11.25" style="1" customWidth="1"/>
    <col min="11777" max="11778" width="9" style="1"/>
    <col min="11779" max="11779" width="4.75" style="1" customWidth="1"/>
    <col min="11780" max="12025" width="9" style="1"/>
    <col min="12026" max="12026" width="9.125" style="1" customWidth="1"/>
    <col min="12027" max="12027" width="18.75" style="1" customWidth="1"/>
    <col min="12028" max="12028" width="10.125" style="1" customWidth="1"/>
    <col min="12029" max="12029" width="11.625" style="1" customWidth="1"/>
    <col min="12030" max="12030" width="13.375" style="1" customWidth="1"/>
    <col min="12031" max="12031" width="11.75" style="1" customWidth="1"/>
    <col min="12032" max="12032" width="11.25" style="1" customWidth="1"/>
    <col min="12033" max="12034" width="9" style="1"/>
    <col min="12035" max="12035" width="4.75" style="1" customWidth="1"/>
    <col min="12036" max="12281" width="9" style="1"/>
    <col min="12282" max="12282" width="9.125" style="1" customWidth="1"/>
    <col min="12283" max="12283" width="18.75" style="1" customWidth="1"/>
    <col min="12284" max="12284" width="10.125" style="1" customWidth="1"/>
    <col min="12285" max="12285" width="11.625" style="1" customWidth="1"/>
    <col min="12286" max="12286" width="13.375" style="1" customWidth="1"/>
    <col min="12287" max="12287" width="11.75" style="1" customWidth="1"/>
    <col min="12288" max="12288" width="11.25" style="1" customWidth="1"/>
    <col min="12289" max="12290" width="9" style="1"/>
    <col min="12291" max="12291" width="4.75" style="1" customWidth="1"/>
    <col min="12292" max="12537" width="9" style="1"/>
    <col min="12538" max="12538" width="9.125" style="1" customWidth="1"/>
    <col min="12539" max="12539" width="18.75" style="1" customWidth="1"/>
    <col min="12540" max="12540" width="10.125" style="1" customWidth="1"/>
    <col min="12541" max="12541" width="11.625" style="1" customWidth="1"/>
    <col min="12542" max="12542" width="13.375" style="1" customWidth="1"/>
    <col min="12543" max="12543" width="11.75" style="1" customWidth="1"/>
    <col min="12544" max="12544" width="11.25" style="1" customWidth="1"/>
    <col min="12545" max="12546" width="9" style="1"/>
    <col min="12547" max="12547" width="4.75" style="1" customWidth="1"/>
    <col min="12548" max="12793" width="9" style="1"/>
    <col min="12794" max="12794" width="9.125" style="1" customWidth="1"/>
    <col min="12795" max="12795" width="18.75" style="1" customWidth="1"/>
    <col min="12796" max="12796" width="10.125" style="1" customWidth="1"/>
    <col min="12797" max="12797" width="11.625" style="1" customWidth="1"/>
    <col min="12798" max="12798" width="13.375" style="1" customWidth="1"/>
    <col min="12799" max="12799" width="11.75" style="1" customWidth="1"/>
    <col min="12800" max="12800" width="11.25" style="1" customWidth="1"/>
    <col min="12801" max="12802" width="9" style="1"/>
    <col min="12803" max="12803" width="4.75" style="1" customWidth="1"/>
    <col min="12804" max="13049" width="9" style="1"/>
    <col min="13050" max="13050" width="9.125" style="1" customWidth="1"/>
    <col min="13051" max="13051" width="18.75" style="1" customWidth="1"/>
    <col min="13052" max="13052" width="10.125" style="1" customWidth="1"/>
    <col min="13053" max="13053" width="11.625" style="1" customWidth="1"/>
    <col min="13054" max="13054" width="13.375" style="1" customWidth="1"/>
    <col min="13055" max="13055" width="11.75" style="1" customWidth="1"/>
    <col min="13056" max="13056" width="11.25" style="1" customWidth="1"/>
    <col min="13057" max="13058" width="9" style="1"/>
    <col min="13059" max="13059" width="4.75" style="1" customWidth="1"/>
    <col min="13060" max="13305" width="9" style="1"/>
    <col min="13306" max="13306" width="9.125" style="1" customWidth="1"/>
    <col min="13307" max="13307" width="18.75" style="1" customWidth="1"/>
    <col min="13308" max="13308" width="10.125" style="1" customWidth="1"/>
    <col min="13309" max="13309" width="11.625" style="1" customWidth="1"/>
    <col min="13310" max="13310" width="13.375" style="1" customWidth="1"/>
    <col min="13311" max="13311" width="11.75" style="1" customWidth="1"/>
    <col min="13312" max="13312" width="11.25" style="1" customWidth="1"/>
    <col min="13313" max="13314" width="9" style="1"/>
    <col min="13315" max="13315" width="4.75" style="1" customWidth="1"/>
    <col min="13316" max="13561" width="9" style="1"/>
    <col min="13562" max="13562" width="9.125" style="1" customWidth="1"/>
    <col min="13563" max="13563" width="18.75" style="1" customWidth="1"/>
    <col min="13564" max="13564" width="10.125" style="1" customWidth="1"/>
    <col min="13565" max="13565" width="11.625" style="1" customWidth="1"/>
    <col min="13566" max="13566" width="13.375" style="1" customWidth="1"/>
    <col min="13567" max="13567" width="11.75" style="1" customWidth="1"/>
    <col min="13568" max="13568" width="11.25" style="1" customWidth="1"/>
    <col min="13569" max="13570" width="9" style="1"/>
    <col min="13571" max="13571" width="4.75" style="1" customWidth="1"/>
    <col min="13572" max="13817" width="9" style="1"/>
    <col min="13818" max="13818" width="9.125" style="1" customWidth="1"/>
    <col min="13819" max="13819" width="18.75" style="1" customWidth="1"/>
    <col min="13820" max="13820" width="10.125" style="1" customWidth="1"/>
    <col min="13821" max="13821" width="11.625" style="1" customWidth="1"/>
    <col min="13822" max="13822" width="13.375" style="1" customWidth="1"/>
    <col min="13823" max="13823" width="11.75" style="1" customWidth="1"/>
    <col min="13824" max="13824" width="11.25" style="1" customWidth="1"/>
    <col min="13825" max="13826" width="9" style="1"/>
    <col min="13827" max="13827" width="4.75" style="1" customWidth="1"/>
    <col min="13828" max="14073" width="9" style="1"/>
    <col min="14074" max="14074" width="9.125" style="1" customWidth="1"/>
    <col min="14075" max="14075" width="18.75" style="1" customWidth="1"/>
    <col min="14076" max="14076" width="10.125" style="1" customWidth="1"/>
    <col min="14077" max="14077" width="11.625" style="1" customWidth="1"/>
    <col min="14078" max="14078" width="13.375" style="1" customWidth="1"/>
    <col min="14079" max="14079" width="11.75" style="1" customWidth="1"/>
    <col min="14080" max="14080" width="11.25" style="1" customWidth="1"/>
    <col min="14081" max="14082" width="9" style="1"/>
    <col min="14083" max="14083" width="4.75" style="1" customWidth="1"/>
    <col min="14084" max="14329" width="9" style="1"/>
    <col min="14330" max="14330" width="9.125" style="1" customWidth="1"/>
    <col min="14331" max="14331" width="18.75" style="1" customWidth="1"/>
    <col min="14332" max="14332" width="10.125" style="1" customWidth="1"/>
    <col min="14333" max="14333" width="11.625" style="1" customWidth="1"/>
    <col min="14334" max="14334" width="13.375" style="1" customWidth="1"/>
    <col min="14335" max="14335" width="11.75" style="1" customWidth="1"/>
    <col min="14336" max="14336" width="11.25" style="1" customWidth="1"/>
    <col min="14337" max="14338" width="9" style="1"/>
    <col min="14339" max="14339" width="4.75" style="1" customWidth="1"/>
    <col min="14340" max="14585" width="9" style="1"/>
    <col min="14586" max="14586" width="9.125" style="1" customWidth="1"/>
    <col min="14587" max="14587" width="18.75" style="1" customWidth="1"/>
    <col min="14588" max="14588" width="10.125" style="1" customWidth="1"/>
    <col min="14589" max="14589" width="11.625" style="1" customWidth="1"/>
    <col min="14590" max="14590" width="13.375" style="1" customWidth="1"/>
    <col min="14591" max="14591" width="11.75" style="1" customWidth="1"/>
    <col min="14592" max="14592" width="11.25" style="1" customWidth="1"/>
    <col min="14593" max="14594" width="9" style="1"/>
    <col min="14595" max="14595" width="4.75" style="1" customWidth="1"/>
    <col min="14596" max="14841" width="9" style="1"/>
    <col min="14842" max="14842" width="9.125" style="1" customWidth="1"/>
    <col min="14843" max="14843" width="18.75" style="1" customWidth="1"/>
    <col min="14844" max="14844" width="10.125" style="1" customWidth="1"/>
    <col min="14845" max="14845" width="11.625" style="1" customWidth="1"/>
    <col min="14846" max="14846" width="13.375" style="1" customWidth="1"/>
    <col min="14847" max="14847" width="11.75" style="1" customWidth="1"/>
    <col min="14848" max="14848" width="11.25" style="1" customWidth="1"/>
    <col min="14849" max="14850" width="9" style="1"/>
    <col min="14851" max="14851" width="4.75" style="1" customWidth="1"/>
    <col min="14852" max="15097" width="9" style="1"/>
    <col min="15098" max="15098" width="9.125" style="1" customWidth="1"/>
    <col min="15099" max="15099" width="18.75" style="1" customWidth="1"/>
    <col min="15100" max="15100" width="10.125" style="1" customWidth="1"/>
    <col min="15101" max="15101" width="11.625" style="1" customWidth="1"/>
    <col min="15102" max="15102" width="13.375" style="1" customWidth="1"/>
    <col min="15103" max="15103" width="11.75" style="1" customWidth="1"/>
    <col min="15104" max="15104" width="11.25" style="1" customWidth="1"/>
    <col min="15105" max="15106" width="9" style="1"/>
    <col min="15107" max="15107" width="4.75" style="1" customWidth="1"/>
    <col min="15108" max="15353" width="9" style="1"/>
    <col min="15354" max="15354" width="9.125" style="1" customWidth="1"/>
    <col min="15355" max="15355" width="18.75" style="1" customWidth="1"/>
    <col min="15356" max="15356" width="10.125" style="1" customWidth="1"/>
    <col min="15357" max="15357" width="11.625" style="1" customWidth="1"/>
    <col min="15358" max="15358" width="13.375" style="1" customWidth="1"/>
    <col min="15359" max="15359" width="11.75" style="1" customWidth="1"/>
    <col min="15360" max="15360" width="11.25" style="1" customWidth="1"/>
    <col min="15361" max="15362" width="9" style="1"/>
    <col min="15363" max="15363" width="4.75" style="1" customWidth="1"/>
    <col min="15364" max="15609" width="9" style="1"/>
    <col min="15610" max="15610" width="9.125" style="1" customWidth="1"/>
    <col min="15611" max="15611" width="18.75" style="1" customWidth="1"/>
    <col min="15612" max="15612" width="10.125" style="1" customWidth="1"/>
    <col min="15613" max="15613" width="11.625" style="1" customWidth="1"/>
    <col min="15614" max="15614" width="13.375" style="1" customWidth="1"/>
    <col min="15615" max="15615" width="11.75" style="1" customWidth="1"/>
    <col min="15616" max="15616" width="11.25" style="1" customWidth="1"/>
    <col min="15617" max="15618" width="9" style="1"/>
    <col min="15619" max="15619" width="4.75" style="1" customWidth="1"/>
    <col min="15620" max="15865" width="9" style="1"/>
    <col min="15866" max="15866" width="9.125" style="1" customWidth="1"/>
    <col min="15867" max="15867" width="18.75" style="1" customWidth="1"/>
    <col min="15868" max="15868" width="10.125" style="1" customWidth="1"/>
    <col min="15869" max="15869" width="11.625" style="1" customWidth="1"/>
    <col min="15870" max="15870" width="13.375" style="1" customWidth="1"/>
    <col min="15871" max="15871" width="11.75" style="1" customWidth="1"/>
    <col min="15872" max="15872" width="11.25" style="1" customWidth="1"/>
    <col min="15873" max="15874" width="9" style="1"/>
    <col min="15875" max="15875" width="4.75" style="1" customWidth="1"/>
    <col min="15876" max="16121" width="9" style="1"/>
    <col min="16122" max="16122" width="9.125" style="1" customWidth="1"/>
    <col min="16123" max="16123" width="18.75" style="1" customWidth="1"/>
    <col min="16124" max="16124" width="10.125" style="1" customWidth="1"/>
    <col min="16125" max="16125" width="11.625" style="1" customWidth="1"/>
    <col min="16126" max="16126" width="13.375" style="1" customWidth="1"/>
    <col min="16127" max="16127" width="11.75" style="1" customWidth="1"/>
    <col min="16128" max="16128" width="11.25" style="1" customWidth="1"/>
    <col min="16129" max="16130" width="9" style="1"/>
    <col min="16131" max="16131" width="4.75" style="1" customWidth="1"/>
    <col min="16132" max="16384" width="9" style="1"/>
  </cols>
  <sheetData>
    <row r="1" spans="1:10" ht="23.45" customHeight="1">
      <c r="B1" s="61" t="s">
        <v>359</v>
      </c>
      <c r="C1" s="95"/>
      <c r="D1" s="95"/>
      <c r="E1" s="95"/>
      <c r="F1" s="95"/>
      <c r="G1" s="95"/>
      <c r="H1" s="95"/>
      <c r="I1" s="95"/>
      <c r="J1" s="95"/>
    </row>
    <row r="2" spans="1:10" ht="28.9" customHeight="1">
      <c r="B2" s="93" t="s">
        <v>360</v>
      </c>
      <c r="C2" s="94"/>
      <c r="D2" s="94"/>
      <c r="E2" s="94"/>
      <c r="F2" s="94"/>
      <c r="G2" s="94"/>
      <c r="H2" s="94"/>
      <c r="I2" s="94"/>
      <c r="J2" s="94"/>
    </row>
    <row r="3" spans="1:10" ht="24" customHeight="1">
      <c r="C3" s="11"/>
      <c r="D3" s="2"/>
      <c r="E3" s="89"/>
      <c r="F3" s="4"/>
      <c r="G3" s="90" t="s">
        <v>104</v>
      </c>
      <c r="H3" s="3"/>
      <c r="I3" s="4"/>
      <c r="J3" s="5" t="s">
        <v>104</v>
      </c>
    </row>
    <row r="4" spans="1:10" ht="24" customHeight="1">
      <c r="B4" s="96" t="s">
        <v>350</v>
      </c>
      <c r="C4" s="97"/>
      <c r="D4" s="100" t="s">
        <v>351</v>
      </c>
      <c r="E4" s="102" t="s">
        <v>355</v>
      </c>
      <c r="F4" s="103"/>
      <c r="G4" s="104"/>
      <c r="H4" s="3"/>
      <c r="I4" s="4"/>
      <c r="J4" s="5"/>
    </row>
    <row r="5" spans="1:10" s="62" customFormat="1" ht="48.75" customHeight="1">
      <c r="A5" s="62">
        <v>1</v>
      </c>
      <c r="B5" s="98"/>
      <c r="C5" s="99"/>
      <c r="D5" s="101"/>
      <c r="E5" s="88" t="s">
        <v>187</v>
      </c>
      <c r="F5" s="64" t="s">
        <v>105</v>
      </c>
      <c r="G5" s="64" t="s">
        <v>260</v>
      </c>
      <c r="H5" s="87" t="s">
        <v>131</v>
      </c>
      <c r="I5" s="63" t="s">
        <v>105</v>
      </c>
      <c r="J5" s="64" t="s">
        <v>106</v>
      </c>
    </row>
    <row r="6" spans="1:10" s="74" customFormat="1" ht="27" customHeight="1">
      <c r="A6" s="1">
        <v>105</v>
      </c>
      <c r="B6" s="71"/>
      <c r="C6" s="72" t="s">
        <v>358</v>
      </c>
      <c r="D6" s="73"/>
      <c r="E6" s="12">
        <f t="shared" ref="E6:J6" si="0">E7+E17+E25+E30+E44+E58+E73+E90+E99+E112+E125+E132+E147+E153</f>
        <v>1644.1999999999998</v>
      </c>
      <c r="F6" s="12">
        <f t="shared" si="0"/>
        <v>1639.3</v>
      </c>
      <c r="G6" s="12">
        <f t="shared" si="0"/>
        <v>4.9000000000000004</v>
      </c>
      <c r="H6" s="65">
        <f t="shared" si="0"/>
        <v>1644.1999999999998</v>
      </c>
      <c r="I6" s="65">
        <f t="shared" si="0"/>
        <v>1639.2999999999997</v>
      </c>
      <c r="J6" s="65">
        <f t="shared" si="0"/>
        <v>4.9000000000000004</v>
      </c>
    </row>
    <row r="7" spans="1:10" ht="27" customHeight="1">
      <c r="A7" s="1">
        <v>106</v>
      </c>
      <c r="B7" s="31" t="s">
        <v>180</v>
      </c>
      <c r="C7" s="18" t="s">
        <v>0</v>
      </c>
      <c r="D7" s="23"/>
      <c r="E7" s="12">
        <f t="shared" ref="E7:J7" si="1">SUM(E15:E16)+E8</f>
        <v>28.1</v>
      </c>
      <c r="F7" s="12">
        <f t="shared" si="1"/>
        <v>25.200000000000003</v>
      </c>
      <c r="G7" s="12">
        <f t="shared" si="1"/>
        <v>2.9</v>
      </c>
      <c r="H7" s="13">
        <f t="shared" si="1"/>
        <v>28.200000000000003</v>
      </c>
      <c r="I7" s="13">
        <f t="shared" si="1"/>
        <v>25.3</v>
      </c>
      <c r="J7" s="13">
        <f t="shared" si="1"/>
        <v>2.9</v>
      </c>
    </row>
    <row r="8" spans="1:10" ht="27" customHeight="1">
      <c r="A8" s="1">
        <v>107</v>
      </c>
      <c r="B8" s="31"/>
      <c r="C8" s="18" t="s">
        <v>183</v>
      </c>
      <c r="D8" s="23"/>
      <c r="E8" s="12">
        <f t="shared" ref="E8:J8" si="2">E9+E13+E14</f>
        <v>12.400000000000002</v>
      </c>
      <c r="F8" s="12">
        <f t="shared" si="2"/>
        <v>9.5</v>
      </c>
      <c r="G8" s="12">
        <f t="shared" si="2"/>
        <v>2.9</v>
      </c>
      <c r="H8" s="13">
        <f t="shared" si="2"/>
        <v>12.400000000000002</v>
      </c>
      <c r="I8" s="13">
        <f t="shared" si="2"/>
        <v>9.5</v>
      </c>
      <c r="J8" s="13">
        <f t="shared" si="2"/>
        <v>2.9</v>
      </c>
    </row>
    <row r="9" spans="1:10" ht="27" customHeight="1">
      <c r="A9" s="1">
        <v>108</v>
      </c>
      <c r="B9" s="31"/>
      <c r="C9" s="18" t="s">
        <v>133</v>
      </c>
      <c r="D9" s="23"/>
      <c r="E9" s="12">
        <f t="shared" ref="E9:J9" si="3">SUM(E10:E12)</f>
        <v>7.8000000000000007</v>
      </c>
      <c r="F9" s="12">
        <f t="shared" si="3"/>
        <v>4.9000000000000004</v>
      </c>
      <c r="G9" s="12">
        <f t="shared" si="3"/>
        <v>2.9</v>
      </c>
      <c r="H9" s="13">
        <f t="shared" si="3"/>
        <v>7.8000000000000007</v>
      </c>
      <c r="I9" s="13">
        <f t="shared" si="3"/>
        <v>4.9000000000000004</v>
      </c>
      <c r="J9" s="13">
        <f t="shared" si="3"/>
        <v>2.9</v>
      </c>
    </row>
    <row r="10" spans="1:10" ht="27" customHeight="1">
      <c r="A10" s="1">
        <v>109</v>
      </c>
      <c r="B10" s="69"/>
      <c r="C10" s="66" t="s">
        <v>255</v>
      </c>
      <c r="D10" s="67" t="s">
        <v>354</v>
      </c>
      <c r="E10" s="91">
        <f t="shared" ref="E10:E16" si="4">SUM(F10:G10)</f>
        <v>4.9000000000000004</v>
      </c>
      <c r="F10" s="17">
        <f>VLOOKUP(C10,参阅件2生源地明细!$B$7:$M$130,12,FALSE)</f>
        <v>4.9000000000000004</v>
      </c>
      <c r="G10" s="91"/>
      <c r="H10" s="16">
        <v>4.9000000000000004</v>
      </c>
      <c r="I10" s="68">
        <v>4.9000000000000004</v>
      </c>
      <c r="J10" s="16"/>
    </row>
    <row r="11" spans="1:10" ht="27" customHeight="1">
      <c r="A11" s="1">
        <v>112</v>
      </c>
      <c r="B11" s="69"/>
      <c r="C11" s="66" t="s">
        <v>134</v>
      </c>
      <c r="D11" s="67" t="s">
        <v>352</v>
      </c>
      <c r="E11" s="91">
        <f t="shared" si="4"/>
        <v>1.9</v>
      </c>
      <c r="F11" s="17"/>
      <c r="G11" s="91">
        <f>VLOOKUP(C11,参阅件3校园地明细!$B$7:$K$48,10,FALSE)</f>
        <v>1.9</v>
      </c>
      <c r="H11" s="16">
        <v>1.9</v>
      </c>
      <c r="I11" s="17"/>
      <c r="J11" s="16">
        <v>1.9</v>
      </c>
    </row>
    <row r="12" spans="1:10" ht="27" customHeight="1">
      <c r="A12" s="1">
        <v>113</v>
      </c>
      <c r="B12" s="69"/>
      <c r="C12" s="66" t="s">
        <v>135</v>
      </c>
      <c r="D12" s="67" t="s">
        <v>353</v>
      </c>
      <c r="E12" s="91">
        <f t="shared" si="4"/>
        <v>1</v>
      </c>
      <c r="F12" s="17"/>
      <c r="G12" s="91">
        <f>VLOOKUP(C12,参阅件3校园地明细!$B$7:$K$48,10,FALSE)</f>
        <v>1</v>
      </c>
      <c r="H12" s="16">
        <v>1</v>
      </c>
      <c r="I12" s="17"/>
      <c r="J12" s="16">
        <v>1</v>
      </c>
    </row>
    <row r="13" spans="1:10" ht="27" customHeight="1">
      <c r="A13" s="1">
        <v>120</v>
      </c>
      <c r="B13" s="69"/>
      <c r="C13" s="19" t="s">
        <v>136</v>
      </c>
      <c r="D13" s="67" t="s">
        <v>354</v>
      </c>
      <c r="E13" s="91">
        <f t="shared" si="4"/>
        <v>1.3</v>
      </c>
      <c r="F13" s="17">
        <f>VLOOKUP(C13,参阅件2生源地明细!$B$7:$M$130,12,FALSE)</f>
        <v>1.3</v>
      </c>
      <c r="G13" s="91"/>
      <c r="H13" s="16">
        <v>1.3</v>
      </c>
      <c r="I13" s="68">
        <v>1.3</v>
      </c>
      <c r="J13" s="16"/>
    </row>
    <row r="14" spans="1:10" ht="27" customHeight="1">
      <c r="A14" s="1">
        <v>121</v>
      </c>
      <c r="B14" s="69"/>
      <c r="C14" s="19" t="s">
        <v>1</v>
      </c>
      <c r="D14" s="67" t="s">
        <v>354</v>
      </c>
      <c r="E14" s="91">
        <f t="shared" si="4"/>
        <v>3.3</v>
      </c>
      <c r="F14" s="17">
        <f>VLOOKUP(C14,参阅件2生源地明细!$B$7:$M$130,12,FALSE)</f>
        <v>3.3</v>
      </c>
      <c r="G14" s="91"/>
      <c r="H14" s="16">
        <v>3.3</v>
      </c>
      <c r="I14" s="68">
        <v>3.3</v>
      </c>
      <c r="J14" s="16"/>
    </row>
    <row r="15" spans="1:10" ht="27" customHeight="1">
      <c r="A15" s="1">
        <v>122</v>
      </c>
      <c r="B15" s="69"/>
      <c r="C15" s="19" t="s">
        <v>265</v>
      </c>
      <c r="D15" s="67" t="s">
        <v>354</v>
      </c>
      <c r="E15" s="91">
        <f t="shared" si="4"/>
        <v>9.3000000000000007</v>
      </c>
      <c r="F15" s="17">
        <f>VLOOKUP(C15,参阅件2生源地明细!$B$7:$M$130,12,FALSE)</f>
        <v>9.3000000000000007</v>
      </c>
      <c r="G15" s="91"/>
      <c r="H15" s="16">
        <v>9.3000000000000007</v>
      </c>
      <c r="I15" s="68">
        <v>9.3000000000000007</v>
      </c>
      <c r="J15" s="16"/>
    </row>
    <row r="16" spans="1:10" ht="27" customHeight="1">
      <c r="A16" s="1">
        <v>123</v>
      </c>
      <c r="B16" s="69"/>
      <c r="C16" s="19" t="s">
        <v>266</v>
      </c>
      <c r="D16" s="67" t="s">
        <v>354</v>
      </c>
      <c r="E16" s="91">
        <f t="shared" si="4"/>
        <v>6.4</v>
      </c>
      <c r="F16" s="17">
        <f>VLOOKUP(C16,参阅件2生源地明细!$B$7:$M$130,12,FALSE)</f>
        <v>6.4</v>
      </c>
      <c r="G16" s="91"/>
      <c r="H16" s="16">
        <v>6.5</v>
      </c>
      <c r="I16" s="68">
        <v>6.5</v>
      </c>
      <c r="J16" s="16"/>
    </row>
    <row r="17" spans="1:10" ht="27" customHeight="1">
      <c r="A17" s="1">
        <v>124</v>
      </c>
      <c r="B17" s="31" t="s">
        <v>168</v>
      </c>
      <c r="C17" s="20" t="s">
        <v>0</v>
      </c>
      <c r="D17" s="21"/>
      <c r="E17" s="12">
        <f>SUM(E21:E24)+E18</f>
        <v>36.6</v>
      </c>
      <c r="F17" s="12">
        <f>SUM(F21:F24)+F18</f>
        <v>36.6</v>
      </c>
      <c r="G17" s="12">
        <f>SUM(G20:G24)+G18</f>
        <v>0</v>
      </c>
      <c r="H17" s="13">
        <f>SUM(H21:H24)+H18</f>
        <v>36.700000000000003</v>
      </c>
      <c r="I17" s="13">
        <f>SUM(I21:I24)+I18</f>
        <v>36.700000000000003</v>
      </c>
      <c r="J17" s="13">
        <f>SUM(J20:J24)+J18</f>
        <v>0</v>
      </c>
    </row>
    <row r="18" spans="1:10" ht="27" customHeight="1">
      <c r="A18" s="1">
        <v>125</v>
      </c>
      <c r="B18" s="31"/>
      <c r="C18" s="18" t="s">
        <v>132</v>
      </c>
      <c r="D18" s="23"/>
      <c r="E18" s="12">
        <f>SUM(E19:E20)</f>
        <v>6.1</v>
      </c>
      <c r="F18" s="12">
        <f>SUM(F19:F20)</f>
        <v>6.1</v>
      </c>
      <c r="G18" s="12">
        <f>SUM(G19:G19)</f>
        <v>0</v>
      </c>
      <c r="H18" s="13">
        <f>SUM(H19:H20)</f>
        <v>6.1</v>
      </c>
      <c r="I18" s="13">
        <f>SUM(I19:I20)</f>
        <v>6.1</v>
      </c>
      <c r="J18" s="13">
        <f>SUM(J19:J19)</f>
        <v>0</v>
      </c>
    </row>
    <row r="19" spans="1:10" ht="27" customHeight="1">
      <c r="A19" s="1">
        <v>126</v>
      </c>
      <c r="B19" s="69"/>
      <c r="C19" s="66" t="s">
        <v>256</v>
      </c>
      <c r="D19" s="67" t="s">
        <v>354</v>
      </c>
      <c r="E19" s="91">
        <f t="shared" ref="E19:E24" si="5">SUM(F19:G19)</f>
        <v>3.3</v>
      </c>
      <c r="F19" s="17">
        <f>VLOOKUP(C19,参阅件2生源地明细!$B$7:$M$130,12,FALSE)</f>
        <v>3.3</v>
      </c>
      <c r="G19" s="91"/>
      <c r="H19" s="16">
        <v>3.3</v>
      </c>
      <c r="I19" s="17">
        <v>3.3</v>
      </c>
      <c r="J19" s="14"/>
    </row>
    <row r="20" spans="1:10" ht="27" customHeight="1">
      <c r="A20" s="1">
        <v>133</v>
      </c>
      <c r="B20" s="69"/>
      <c r="C20" s="19" t="s">
        <v>184</v>
      </c>
      <c r="D20" s="67" t="s">
        <v>354</v>
      </c>
      <c r="E20" s="91">
        <f t="shared" si="5"/>
        <v>2.8</v>
      </c>
      <c r="F20" s="17">
        <f>VLOOKUP(C20,参阅件2生源地明细!$B$7:$M$130,12,FALSE)</f>
        <v>2.8</v>
      </c>
      <c r="G20" s="91"/>
      <c r="H20" s="16">
        <v>2.8</v>
      </c>
      <c r="I20" s="17">
        <v>2.8</v>
      </c>
      <c r="J20" s="16"/>
    </row>
    <row r="21" spans="1:10" ht="27" customHeight="1">
      <c r="A21" s="1">
        <v>129</v>
      </c>
      <c r="B21" s="69"/>
      <c r="C21" s="19" t="s">
        <v>267</v>
      </c>
      <c r="D21" s="67" t="s">
        <v>354</v>
      </c>
      <c r="E21" s="91">
        <f t="shared" si="5"/>
        <v>4.0999999999999996</v>
      </c>
      <c r="F21" s="17">
        <f>VLOOKUP(C21,参阅件2生源地明细!$B$7:$M$130,12,FALSE)</f>
        <v>4.0999999999999996</v>
      </c>
      <c r="G21" s="91"/>
      <c r="H21" s="16">
        <v>4.0999999999999996</v>
      </c>
      <c r="I21" s="17">
        <v>4.0999999999999996</v>
      </c>
      <c r="J21" s="16"/>
    </row>
    <row r="22" spans="1:10" ht="27" customHeight="1">
      <c r="A22" s="1">
        <v>130</v>
      </c>
      <c r="B22" s="69"/>
      <c r="C22" s="19" t="s">
        <v>268</v>
      </c>
      <c r="D22" s="67" t="s">
        <v>354</v>
      </c>
      <c r="E22" s="91">
        <f t="shared" si="5"/>
        <v>15.5</v>
      </c>
      <c r="F22" s="17">
        <f>VLOOKUP(C22,参阅件2生源地明细!$B$7:$M$130,12,FALSE)</f>
        <v>15.5</v>
      </c>
      <c r="G22" s="91"/>
      <c r="H22" s="16">
        <v>15.5</v>
      </c>
      <c r="I22" s="17">
        <v>15.5</v>
      </c>
      <c r="J22" s="16"/>
    </row>
    <row r="23" spans="1:10" ht="27" customHeight="1">
      <c r="A23" s="1">
        <v>131</v>
      </c>
      <c r="B23" s="69"/>
      <c r="C23" s="19" t="s">
        <v>269</v>
      </c>
      <c r="D23" s="67" t="s">
        <v>354</v>
      </c>
      <c r="E23" s="91">
        <f t="shared" si="5"/>
        <v>5.0999999999999996</v>
      </c>
      <c r="F23" s="17">
        <f>VLOOKUP(C23,参阅件2生源地明细!$B$7:$M$130,12,FALSE)</f>
        <v>5.0999999999999996</v>
      </c>
      <c r="G23" s="91"/>
      <c r="H23" s="16">
        <v>5.0999999999999996</v>
      </c>
      <c r="I23" s="17">
        <v>5.0999999999999996</v>
      </c>
      <c r="J23" s="16"/>
    </row>
    <row r="24" spans="1:10" ht="27" customHeight="1">
      <c r="A24" s="1">
        <v>132</v>
      </c>
      <c r="B24" s="69"/>
      <c r="C24" s="19" t="s">
        <v>270</v>
      </c>
      <c r="D24" s="67" t="s">
        <v>354</v>
      </c>
      <c r="E24" s="91">
        <f t="shared" si="5"/>
        <v>5.8000000000000007</v>
      </c>
      <c r="F24" s="17">
        <f>VLOOKUP(C24,参阅件2生源地明细!$B$7:$M$130,12,FALSE)</f>
        <v>5.8000000000000007</v>
      </c>
      <c r="G24" s="91"/>
      <c r="H24" s="16">
        <v>5.9</v>
      </c>
      <c r="I24" s="17">
        <v>5.9</v>
      </c>
      <c r="J24" s="16"/>
    </row>
    <row r="25" spans="1:10" ht="27" customHeight="1">
      <c r="A25" s="1">
        <v>134</v>
      </c>
      <c r="B25" s="31" t="s">
        <v>169</v>
      </c>
      <c r="C25" s="20" t="s">
        <v>0</v>
      </c>
      <c r="D25" s="15"/>
      <c r="E25" s="12">
        <f>SUM(E26:E29)</f>
        <v>32.299999999999997</v>
      </c>
      <c r="F25" s="12">
        <f t="shared" ref="F25:J25" si="6">SUM(F26:F29)</f>
        <v>32.299999999999997</v>
      </c>
      <c r="G25" s="12">
        <f t="shared" si="6"/>
        <v>0</v>
      </c>
      <c r="H25" s="13">
        <f t="shared" si="6"/>
        <v>32.299999999999997</v>
      </c>
      <c r="I25" s="13">
        <f t="shared" si="6"/>
        <v>32.299999999999997</v>
      </c>
      <c r="J25" s="13">
        <f t="shared" si="6"/>
        <v>0</v>
      </c>
    </row>
    <row r="26" spans="1:10" s="6" customFormat="1" ht="27" customHeight="1">
      <c r="A26" s="1">
        <v>136</v>
      </c>
      <c r="B26" s="69"/>
      <c r="C26" s="19" t="s">
        <v>137</v>
      </c>
      <c r="D26" s="67" t="s">
        <v>354</v>
      </c>
      <c r="E26" s="91">
        <f t="shared" ref="E26:E29" si="7">SUM(F26:G26)</f>
        <v>5.8</v>
      </c>
      <c r="F26" s="17">
        <f>VLOOKUP(C26,参阅件2生源地明细!$B$7:$M$130,12,FALSE)</f>
        <v>5.8</v>
      </c>
      <c r="G26" s="91"/>
      <c r="H26" s="16">
        <v>5.8</v>
      </c>
      <c r="I26" s="17">
        <v>5.8</v>
      </c>
      <c r="J26" s="22"/>
    </row>
    <row r="27" spans="1:10" ht="27" customHeight="1">
      <c r="A27" s="1">
        <v>140</v>
      </c>
      <c r="B27" s="69"/>
      <c r="C27" s="19" t="s">
        <v>271</v>
      </c>
      <c r="D27" s="67" t="s">
        <v>354</v>
      </c>
      <c r="E27" s="91">
        <f t="shared" si="7"/>
        <v>0.7</v>
      </c>
      <c r="F27" s="17">
        <f>VLOOKUP(C27,参阅件2生源地明细!$B$7:$M$130,12,FALSE)</f>
        <v>0.7</v>
      </c>
      <c r="G27" s="91"/>
      <c r="H27" s="16">
        <v>0.7</v>
      </c>
      <c r="I27" s="17">
        <v>0.7</v>
      </c>
      <c r="J27" s="16"/>
    </row>
    <row r="28" spans="1:10" ht="27" customHeight="1">
      <c r="A28" s="1">
        <v>141</v>
      </c>
      <c r="B28" s="69"/>
      <c r="C28" s="19" t="s">
        <v>272</v>
      </c>
      <c r="D28" s="67" t="s">
        <v>354</v>
      </c>
      <c r="E28" s="91">
        <f t="shared" si="7"/>
        <v>13.7</v>
      </c>
      <c r="F28" s="17">
        <f>VLOOKUP(C28,参阅件2生源地明细!$B$7:$M$130,12,FALSE)</f>
        <v>13.7</v>
      </c>
      <c r="G28" s="91"/>
      <c r="H28" s="16">
        <v>13.7</v>
      </c>
      <c r="I28" s="17">
        <v>13.7</v>
      </c>
      <c r="J28" s="16"/>
    </row>
    <row r="29" spans="1:10" ht="27" customHeight="1">
      <c r="A29" s="1">
        <v>142</v>
      </c>
      <c r="B29" s="69"/>
      <c r="C29" s="19" t="s">
        <v>273</v>
      </c>
      <c r="D29" s="67" t="s">
        <v>354</v>
      </c>
      <c r="E29" s="91">
        <f t="shared" si="7"/>
        <v>12.100000000000001</v>
      </c>
      <c r="F29" s="17">
        <f>VLOOKUP(C29,参阅件2生源地明细!$B$7:$M$130,12,FALSE)</f>
        <v>12.100000000000001</v>
      </c>
      <c r="G29" s="91"/>
      <c r="H29" s="16">
        <v>12.1</v>
      </c>
      <c r="I29" s="17">
        <v>12.1</v>
      </c>
      <c r="J29" s="16"/>
    </row>
    <row r="30" spans="1:10" ht="27" customHeight="1">
      <c r="A30" s="1">
        <v>143</v>
      </c>
      <c r="B30" s="31" t="s">
        <v>170</v>
      </c>
      <c r="C30" s="20" t="s">
        <v>0</v>
      </c>
      <c r="D30" s="15"/>
      <c r="E30" s="12">
        <f t="shared" ref="E30:J30" si="8">SUM(E37:E43)+E31</f>
        <v>98.1</v>
      </c>
      <c r="F30" s="12">
        <f t="shared" si="8"/>
        <v>98.1</v>
      </c>
      <c r="G30" s="12">
        <f t="shared" si="8"/>
        <v>0</v>
      </c>
      <c r="H30" s="13">
        <f t="shared" si="8"/>
        <v>98.1</v>
      </c>
      <c r="I30" s="13">
        <f t="shared" si="8"/>
        <v>98.1</v>
      </c>
      <c r="J30" s="13">
        <f t="shared" si="8"/>
        <v>0</v>
      </c>
    </row>
    <row r="31" spans="1:10" ht="27" customHeight="1">
      <c r="A31" s="1">
        <v>144</v>
      </c>
      <c r="B31" s="31"/>
      <c r="C31" s="18" t="s">
        <v>132</v>
      </c>
      <c r="D31" s="15"/>
      <c r="E31" s="12">
        <f>SUM(E32:E36)</f>
        <v>8</v>
      </c>
      <c r="F31" s="12">
        <f t="shared" ref="F31:G31" si="9">SUM(F32:F36)</f>
        <v>8</v>
      </c>
      <c r="G31" s="12">
        <f t="shared" si="9"/>
        <v>0</v>
      </c>
      <c r="H31" s="13">
        <f>SUM(H32:H36)</f>
        <v>8</v>
      </c>
      <c r="I31" s="13">
        <f t="shared" ref="I31:J31" si="10">SUM(I32:I36)</f>
        <v>8</v>
      </c>
      <c r="J31" s="13">
        <f t="shared" si="10"/>
        <v>0</v>
      </c>
    </row>
    <row r="32" spans="1:10" ht="27" customHeight="1">
      <c r="A32" s="1">
        <v>151</v>
      </c>
      <c r="B32" s="69"/>
      <c r="C32" s="19" t="s">
        <v>10</v>
      </c>
      <c r="D32" s="67" t="s">
        <v>354</v>
      </c>
      <c r="E32" s="91">
        <f t="shared" ref="E32:E43" si="11">SUM(F32:G32)</f>
        <v>0.9</v>
      </c>
      <c r="F32" s="17">
        <f>VLOOKUP(C32,参阅件2生源地明细!$B$7:$M$130,12,FALSE)</f>
        <v>0.9</v>
      </c>
      <c r="G32" s="91"/>
      <c r="H32" s="16">
        <v>0.9</v>
      </c>
      <c r="I32" s="17">
        <v>0.9</v>
      </c>
      <c r="J32" s="13"/>
    </row>
    <row r="33" spans="1:10" ht="27" customHeight="1">
      <c r="A33" s="1">
        <v>152</v>
      </c>
      <c r="B33" s="69"/>
      <c r="C33" s="19" t="s">
        <v>11</v>
      </c>
      <c r="D33" s="67" t="s">
        <v>354</v>
      </c>
      <c r="E33" s="91">
        <f t="shared" si="11"/>
        <v>0.9</v>
      </c>
      <c r="F33" s="17">
        <f>VLOOKUP(C33,参阅件2生源地明细!$B$7:$M$130,12,FALSE)</f>
        <v>0.9</v>
      </c>
      <c r="G33" s="91"/>
      <c r="H33" s="16">
        <v>0.9</v>
      </c>
      <c r="I33" s="17">
        <v>0.9</v>
      </c>
      <c r="J33" s="13"/>
    </row>
    <row r="34" spans="1:10" ht="27" customHeight="1">
      <c r="A34" s="1">
        <v>153</v>
      </c>
      <c r="B34" s="69"/>
      <c r="C34" s="19" t="s">
        <v>12</v>
      </c>
      <c r="D34" s="67" t="s">
        <v>354</v>
      </c>
      <c r="E34" s="91">
        <f t="shared" si="11"/>
        <v>4.3</v>
      </c>
      <c r="F34" s="17">
        <f>VLOOKUP(C34,参阅件2生源地明细!$B$7:$M$130,12,FALSE)</f>
        <v>4.3</v>
      </c>
      <c r="G34" s="91"/>
      <c r="H34" s="16">
        <v>4.3</v>
      </c>
      <c r="I34" s="17">
        <v>4.3</v>
      </c>
      <c r="J34" s="13"/>
    </row>
    <row r="35" spans="1:10" ht="27" customHeight="1">
      <c r="A35" s="1">
        <v>154</v>
      </c>
      <c r="B35" s="69"/>
      <c r="C35" s="19" t="s">
        <v>13</v>
      </c>
      <c r="D35" s="67" t="s">
        <v>354</v>
      </c>
      <c r="E35" s="91">
        <f t="shared" si="11"/>
        <v>1</v>
      </c>
      <c r="F35" s="17">
        <f>VLOOKUP(C35,参阅件2生源地明细!$B$7:$M$130,12,FALSE)</f>
        <v>1</v>
      </c>
      <c r="G35" s="91"/>
      <c r="H35" s="16">
        <v>1</v>
      </c>
      <c r="I35" s="17">
        <v>1</v>
      </c>
      <c r="J35" s="13"/>
    </row>
    <row r="36" spans="1:10" ht="27" customHeight="1">
      <c r="A36" s="1">
        <v>155</v>
      </c>
      <c r="B36" s="69"/>
      <c r="C36" s="19" t="s">
        <v>14</v>
      </c>
      <c r="D36" s="67" t="s">
        <v>354</v>
      </c>
      <c r="E36" s="91">
        <f t="shared" si="11"/>
        <v>0.9</v>
      </c>
      <c r="F36" s="17">
        <f>VLOOKUP(C36,参阅件2生源地明细!$B$7:$M$130,12,FALSE)</f>
        <v>0.9</v>
      </c>
      <c r="G36" s="91"/>
      <c r="H36" s="16">
        <v>0.9</v>
      </c>
      <c r="I36" s="17">
        <v>0.9</v>
      </c>
      <c r="J36" s="13"/>
    </row>
    <row r="37" spans="1:10" ht="27" customHeight="1">
      <c r="A37" s="1">
        <v>156</v>
      </c>
      <c r="B37" s="69"/>
      <c r="C37" s="19" t="s">
        <v>274</v>
      </c>
      <c r="D37" s="67" t="s">
        <v>354</v>
      </c>
      <c r="E37" s="91">
        <f t="shared" si="11"/>
        <v>17.8</v>
      </c>
      <c r="F37" s="17">
        <f>VLOOKUP(C37,参阅件2生源地明细!$B$7:$M$130,12,FALSE)</f>
        <v>17.8</v>
      </c>
      <c r="G37" s="91"/>
      <c r="H37" s="16">
        <v>17.8</v>
      </c>
      <c r="I37" s="17">
        <v>17.8</v>
      </c>
      <c r="J37" s="13"/>
    </row>
    <row r="38" spans="1:10" ht="27" customHeight="1">
      <c r="A38" s="1">
        <v>157</v>
      </c>
      <c r="B38" s="69"/>
      <c r="C38" s="19" t="s">
        <v>275</v>
      </c>
      <c r="D38" s="67" t="s">
        <v>354</v>
      </c>
      <c r="E38" s="91">
        <f t="shared" si="11"/>
        <v>8.8000000000000007</v>
      </c>
      <c r="F38" s="17">
        <f>VLOOKUP(C38,参阅件2生源地明细!$B$7:$M$130,12,FALSE)</f>
        <v>8.8000000000000007</v>
      </c>
      <c r="G38" s="91"/>
      <c r="H38" s="16">
        <v>8.8000000000000007</v>
      </c>
      <c r="I38" s="17">
        <v>8.8000000000000007</v>
      </c>
      <c r="J38" s="13"/>
    </row>
    <row r="39" spans="1:10" ht="27" customHeight="1">
      <c r="A39" s="1">
        <v>158</v>
      </c>
      <c r="B39" s="69"/>
      <c r="C39" s="19" t="s">
        <v>276</v>
      </c>
      <c r="D39" s="67" t="s">
        <v>354</v>
      </c>
      <c r="E39" s="91">
        <f t="shared" si="11"/>
        <v>6.4</v>
      </c>
      <c r="F39" s="17">
        <f>VLOOKUP(C39,参阅件2生源地明细!$B$7:$M$130,12,FALSE)</f>
        <v>6.4</v>
      </c>
      <c r="G39" s="91"/>
      <c r="H39" s="16">
        <v>6.4</v>
      </c>
      <c r="I39" s="17">
        <v>6.4</v>
      </c>
      <c r="J39" s="13"/>
    </row>
    <row r="40" spans="1:10" ht="27" customHeight="1">
      <c r="A40" s="1">
        <v>159</v>
      </c>
      <c r="B40" s="69"/>
      <c r="C40" s="19" t="s">
        <v>277</v>
      </c>
      <c r="D40" s="67" t="s">
        <v>354</v>
      </c>
      <c r="E40" s="91">
        <f t="shared" si="11"/>
        <v>7.7</v>
      </c>
      <c r="F40" s="17">
        <f>VLOOKUP(C40,参阅件2生源地明细!$B$7:$M$130,12,FALSE)</f>
        <v>7.7</v>
      </c>
      <c r="G40" s="91"/>
      <c r="H40" s="16">
        <v>7.7</v>
      </c>
      <c r="I40" s="17">
        <v>7.7</v>
      </c>
      <c r="J40" s="13"/>
    </row>
    <row r="41" spans="1:10" ht="27" customHeight="1">
      <c r="A41" s="1">
        <v>160</v>
      </c>
      <c r="B41" s="69"/>
      <c r="C41" s="19" t="s">
        <v>278</v>
      </c>
      <c r="D41" s="67" t="s">
        <v>354</v>
      </c>
      <c r="E41" s="91">
        <f t="shared" si="11"/>
        <v>12</v>
      </c>
      <c r="F41" s="17">
        <f>VLOOKUP(C41,参阅件2生源地明细!$B$7:$M$130,12,FALSE)</f>
        <v>12</v>
      </c>
      <c r="G41" s="91"/>
      <c r="H41" s="16">
        <v>12</v>
      </c>
      <c r="I41" s="17">
        <v>12</v>
      </c>
      <c r="J41" s="13"/>
    </row>
    <row r="42" spans="1:10" ht="27" customHeight="1">
      <c r="A42" s="1">
        <v>161</v>
      </c>
      <c r="B42" s="69"/>
      <c r="C42" s="19" t="s">
        <v>279</v>
      </c>
      <c r="D42" s="67" t="s">
        <v>354</v>
      </c>
      <c r="E42" s="91">
        <f t="shared" si="11"/>
        <v>21.9</v>
      </c>
      <c r="F42" s="17">
        <f>VLOOKUP(C42,参阅件2生源地明细!$B$7:$M$130,12,FALSE)</f>
        <v>21.9</v>
      </c>
      <c r="G42" s="91"/>
      <c r="H42" s="16">
        <v>21.9</v>
      </c>
      <c r="I42" s="17">
        <v>21.9</v>
      </c>
      <c r="J42" s="13"/>
    </row>
    <row r="43" spans="1:10" ht="27" customHeight="1">
      <c r="A43" s="1">
        <v>162</v>
      </c>
      <c r="B43" s="69"/>
      <c r="C43" s="19" t="s">
        <v>280</v>
      </c>
      <c r="D43" s="67" t="s">
        <v>354</v>
      </c>
      <c r="E43" s="91">
        <f t="shared" si="11"/>
        <v>15.5</v>
      </c>
      <c r="F43" s="17">
        <f>VLOOKUP(C43,参阅件2生源地明细!$B$7:$M$130,12,FALSE)</f>
        <v>15.5</v>
      </c>
      <c r="G43" s="91"/>
      <c r="H43" s="16">
        <v>15.5</v>
      </c>
      <c r="I43" s="17">
        <v>15.5</v>
      </c>
      <c r="J43" s="13"/>
    </row>
    <row r="44" spans="1:10" ht="27" customHeight="1">
      <c r="A44" s="1">
        <v>163</v>
      </c>
      <c r="B44" s="31" t="s">
        <v>171</v>
      </c>
      <c r="C44" s="18" t="s">
        <v>0</v>
      </c>
      <c r="D44" s="15"/>
      <c r="E44" s="12">
        <f t="shared" ref="E44:J44" si="12">SUM(E49:E57)+E45</f>
        <v>178.29999999999998</v>
      </c>
      <c r="F44" s="12">
        <f t="shared" si="12"/>
        <v>178.29999999999998</v>
      </c>
      <c r="G44" s="12">
        <f t="shared" si="12"/>
        <v>0</v>
      </c>
      <c r="H44" s="13">
        <f t="shared" si="12"/>
        <v>178.29999999999998</v>
      </c>
      <c r="I44" s="13">
        <f t="shared" si="12"/>
        <v>178.29999999999998</v>
      </c>
      <c r="J44" s="13">
        <f t="shared" si="12"/>
        <v>0</v>
      </c>
    </row>
    <row r="45" spans="1:10" ht="27" customHeight="1">
      <c r="A45" s="1">
        <v>164</v>
      </c>
      <c r="B45" s="31"/>
      <c r="C45" s="18" t="s">
        <v>132</v>
      </c>
      <c r="D45" s="15"/>
      <c r="E45" s="12">
        <f>SUM(E46:E48)</f>
        <v>8.3000000000000007</v>
      </c>
      <c r="F45" s="12">
        <f t="shared" ref="F45:G45" si="13">SUM(F46:F48)</f>
        <v>8.3000000000000007</v>
      </c>
      <c r="G45" s="12">
        <f t="shared" si="13"/>
        <v>0</v>
      </c>
      <c r="H45" s="13">
        <f>SUM(H46:H48)</f>
        <v>8.3000000000000007</v>
      </c>
      <c r="I45" s="13">
        <f t="shared" ref="I45:J45" si="14">SUM(I46:I48)</f>
        <v>8.3000000000000007</v>
      </c>
      <c r="J45" s="13">
        <f t="shared" si="14"/>
        <v>0</v>
      </c>
    </row>
    <row r="46" spans="1:10" ht="27" customHeight="1">
      <c r="A46" s="1">
        <v>169</v>
      </c>
      <c r="B46" s="69"/>
      <c r="C46" s="19" t="s">
        <v>22</v>
      </c>
      <c r="D46" s="67" t="s">
        <v>354</v>
      </c>
      <c r="E46" s="91">
        <f t="shared" ref="E46:E57" si="15">SUM(F46:G46)</f>
        <v>3.1</v>
      </c>
      <c r="F46" s="17">
        <f>VLOOKUP(C46,参阅件2生源地明细!$B$7:$M$130,12,FALSE)</f>
        <v>3.1</v>
      </c>
      <c r="G46" s="91"/>
      <c r="H46" s="16">
        <v>3.1</v>
      </c>
      <c r="I46" s="17">
        <v>3.1</v>
      </c>
      <c r="J46" s="13"/>
    </row>
    <row r="47" spans="1:10" ht="27" customHeight="1">
      <c r="A47" s="1">
        <v>170</v>
      </c>
      <c r="B47" s="69"/>
      <c r="C47" s="19" t="s">
        <v>23</v>
      </c>
      <c r="D47" s="67" t="s">
        <v>354</v>
      </c>
      <c r="E47" s="91">
        <f t="shared" si="15"/>
        <v>1.7</v>
      </c>
      <c r="F47" s="17">
        <f>VLOOKUP(C47,参阅件2生源地明细!$B$7:$M$130,12,FALSE)</f>
        <v>1.7</v>
      </c>
      <c r="G47" s="91"/>
      <c r="H47" s="16">
        <v>1.6</v>
      </c>
      <c r="I47" s="17">
        <v>1.6</v>
      </c>
      <c r="J47" s="13"/>
    </row>
    <row r="48" spans="1:10" ht="27" customHeight="1">
      <c r="A48" s="1">
        <v>171</v>
      </c>
      <c r="B48" s="69"/>
      <c r="C48" s="19" t="s">
        <v>24</v>
      </c>
      <c r="D48" s="67" t="s">
        <v>354</v>
      </c>
      <c r="E48" s="91">
        <f t="shared" si="15"/>
        <v>3.5</v>
      </c>
      <c r="F48" s="17">
        <f>VLOOKUP(C48,参阅件2生源地明细!$B$7:$M$130,12,FALSE)</f>
        <v>3.5</v>
      </c>
      <c r="G48" s="91"/>
      <c r="H48" s="16">
        <v>3.6</v>
      </c>
      <c r="I48" s="17">
        <v>3.6</v>
      </c>
      <c r="J48" s="13"/>
    </row>
    <row r="49" spans="1:10" ht="27" customHeight="1">
      <c r="A49" s="1">
        <v>172</v>
      </c>
      <c r="B49" s="69"/>
      <c r="C49" s="19" t="s">
        <v>347</v>
      </c>
      <c r="D49" s="67" t="s">
        <v>354</v>
      </c>
      <c r="E49" s="91">
        <f t="shared" si="15"/>
        <v>14.2</v>
      </c>
      <c r="F49" s="17">
        <f>VLOOKUP(C49,参阅件2生源地明细!$B$7:$M$130,12,FALSE)</f>
        <v>14.2</v>
      </c>
      <c r="G49" s="91"/>
      <c r="H49" s="16">
        <v>14.2</v>
      </c>
      <c r="I49" s="17">
        <v>14.2</v>
      </c>
      <c r="J49" s="13"/>
    </row>
    <row r="50" spans="1:10" ht="27" customHeight="1">
      <c r="A50" s="1">
        <v>173</v>
      </c>
      <c r="B50" s="69"/>
      <c r="C50" s="19" t="s">
        <v>281</v>
      </c>
      <c r="D50" s="67" t="s">
        <v>354</v>
      </c>
      <c r="E50" s="91">
        <f t="shared" si="15"/>
        <v>16.100000000000001</v>
      </c>
      <c r="F50" s="17">
        <f>VLOOKUP(C50,参阅件2生源地明细!$B$7:$M$130,12,FALSE)</f>
        <v>16.100000000000001</v>
      </c>
      <c r="G50" s="91"/>
      <c r="H50" s="16">
        <v>16.100000000000001</v>
      </c>
      <c r="I50" s="17">
        <v>16.100000000000001</v>
      </c>
      <c r="J50" s="13"/>
    </row>
    <row r="51" spans="1:10" ht="27" customHeight="1">
      <c r="A51" s="1">
        <v>174</v>
      </c>
      <c r="B51" s="69"/>
      <c r="C51" s="19" t="s">
        <v>282</v>
      </c>
      <c r="D51" s="67" t="s">
        <v>354</v>
      </c>
      <c r="E51" s="91">
        <f t="shared" si="15"/>
        <v>32.1</v>
      </c>
      <c r="F51" s="17">
        <f>VLOOKUP(C51,参阅件2生源地明细!$B$7:$M$130,12,FALSE)</f>
        <v>32.1</v>
      </c>
      <c r="G51" s="91"/>
      <c r="H51" s="16">
        <v>32.1</v>
      </c>
      <c r="I51" s="17">
        <v>32.1</v>
      </c>
      <c r="J51" s="13"/>
    </row>
    <row r="52" spans="1:10" ht="27" customHeight="1">
      <c r="A52" s="1">
        <v>175</v>
      </c>
      <c r="B52" s="69"/>
      <c r="C52" s="19" t="s">
        <v>283</v>
      </c>
      <c r="D52" s="67" t="s">
        <v>354</v>
      </c>
      <c r="E52" s="91">
        <f t="shared" si="15"/>
        <v>20.100000000000001</v>
      </c>
      <c r="F52" s="17">
        <f>VLOOKUP(C52,参阅件2生源地明细!$B$7:$M$130,12,FALSE)</f>
        <v>20.100000000000001</v>
      </c>
      <c r="G52" s="91"/>
      <c r="H52" s="16">
        <v>20.100000000000001</v>
      </c>
      <c r="I52" s="17">
        <v>20.100000000000001</v>
      </c>
      <c r="J52" s="13"/>
    </row>
    <row r="53" spans="1:10" ht="27" customHeight="1">
      <c r="A53" s="1">
        <v>176</v>
      </c>
      <c r="B53" s="69"/>
      <c r="C53" s="19" t="s">
        <v>284</v>
      </c>
      <c r="D53" s="67" t="s">
        <v>354</v>
      </c>
      <c r="E53" s="91">
        <f t="shared" si="15"/>
        <v>26.3</v>
      </c>
      <c r="F53" s="17">
        <f>VLOOKUP(C53,参阅件2生源地明细!$B$7:$M$130,12,FALSE)</f>
        <v>26.3</v>
      </c>
      <c r="G53" s="91"/>
      <c r="H53" s="16">
        <v>26.3</v>
      </c>
      <c r="I53" s="17">
        <v>26.3</v>
      </c>
      <c r="J53" s="13"/>
    </row>
    <row r="54" spans="1:10" ht="27" customHeight="1">
      <c r="A54" s="1">
        <v>177</v>
      </c>
      <c r="B54" s="69"/>
      <c r="C54" s="19" t="s">
        <v>285</v>
      </c>
      <c r="D54" s="67" t="s">
        <v>354</v>
      </c>
      <c r="E54" s="91">
        <f t="shared" si="15"/>
        <v>11.899999999999999</v>
      </c>
      <c r="F54" s="17">
        <f>VLOOKUP(C54,参阅件2生源地明细!$B$7:$M$130,12,FALSE)</f>
        <v>11.899999999999999</v>
      </c>
      <c r="G54" s="91"/>
      <c r="H54" s="16">
        <v>11.9</v>
      </c>
      <c r="I54" s="17">
        <v>11.9</v>
      </c>
      <c r="J54" s="13"/>
    </row>
    <row r="55" spans="1:10" ht="27" customHeight="1">
      <c r="A55" s="1">
        <v>178</v>
      </c>
      <c r="B55" s="69"/>
      <c r="C55" s="19" t="s">
        <v>286</v>
      </c>
      <c r="D55" s="67" t="s">
        <v>354</v>
      </c>
      <c r="E55" s="91">
        <f t="shared" si="15"/>
        <v>23.5</v>
      </c>
      <c r="F55" s="17">
        <f>VLOOKUP(C55,参阅件2生源地明细!$B$7:$M$130,12,FALSE)</f>
        <v>23.5</v>
      </c>
      <c r="G55" s="91"/>
      <c r="H55" s="16">
        <v>23.5</v>
      </c>
      <c r="I55" s="17">
        <v>23.5</v>
      </c>
      <c r="J55" s="13"/>
    </row>
    <row r="56" spans="1:10" ht="27" customHeight="1">
      <c r="A56" s="1">
        <v>179</v>
      </c>
      <c r="B56" s="69"/>
      <c r="C56" s="19" t="s">
        <v>287</v>
      </c>
      <c r="D56" s="67" t="s">
        <v>354</v>
      </c>
      <c r="E56" s="91">
        <f t="shared" si="15"/>
        <v>14.6</v>
      </c>
      <c r="F56" s="17">
        <f>VLOOKUP(C56,参阅件2生源地明细!$B$7:$M$130,12,FALSE)</f>
        <v>14.6</v>
      </c>
      <c r="G56" s="91"/>
      <c r="H56" s="16">
        <v>14.6</v>
      </c>
      <c r="I56" s="17">
        <v>14.6</v>
      </c>
      <c r="J56" s="13"/>
    </row>
    <row r="57" spans="1:10" ht="27" customHeight="1">
      <c r="A57" s="1">
        <v>180</v>
      </c>
      <c r="B57" s="69"/>
      <c r="C57" s="19" t="s">
        <v>288</v>
      </c>
      <c r="D57" s="67" t="s">
        <v>354</v>
      </c>
      <c r="E57" s="91">
        <f t="shared" si="15"/>
        <v>11.2</v>
      </c>
      <c r="F57" s="17">
        <f>VLOOKUP(C57,参阅件2生源地明细!$B$7:$M$130,12,FALSE)</f>
        <v>11.2</v>
      </c>
      <c r="G57" s="91"/>
      <c r="H57" s="16">
        <v>11.2</v>
      </c>
      <c r="I57" s="17">
        <v>11.2</v>
      </c>
      <c r="J57" s="13"/>
    </row>
    <row r="58" spans="1:10" ht="27" customHeight="1">
      <c r="A58" s="1">
        <v>181</v>
      </c>
      <c r="B58" s="31" t="s">
        <v>172</v>
      </c>
      <c r="C58" s="18" t="s">
        <v>0</v>
      </c>
      <c r="D58" s="15"/>
      <c r="E58" s="12">
        <f t="shared" ref="E58:J58" si="16">SUM(E67:E72)+E59</f>
        <v>174.4</v>
      </c>
      <c r="F58" s="12">
        <f t="shared" si="16"/>
        <v>173.4</v>
      </c>
      <c r="G58" s="12">
        <f t="shared" si="16"/>
        <v>1</v>
      </c>
      <c r="H58" s="13">
        <f t="shared" si="16"/>
        <v>174.4</v>
      </c>
      <c r="I58" s="13">
        <f t="shared" si="16"/>
        <v>173.4</v>
      </c>
      <c r="J58" s="13">
        <f t="shared" si="16"/>
        <v>1</v>
      </c>
    </row>
    <row r="59" spans="1:10" ht="27" customHeight="1">
      <c r="A59" s="1">
        <v>182</v>
      </c>
      <c r="B59" s="31"/>
      <c r="C59" s="18" t="s">
        <v>257</v>
      </c>
      <c r="D59" s="15"/>
      <c r="E59" s="12">
        <f>SUM(E60:E66)</f>
        <v>19.399999999999999</v>
      </c>
      <c r="F59" s="12">
        <f t="shared" ref="F59:J59" si="17">SUM(F60:F66)</f>
        <v>18.399999999999999</v>
      </c>
      <c r="G59" s="12">
        <f t="shared" si="17"/>
        <v>1</v>
      </c>
      <c r="H59" s="13">
        <f t="shared" si="17"/>
        <v>19.399999999999999</v>
      </c>
      <c r="I59" s="13">
        <f t="shared" si="17"/>
        <v>18.399999999999999</v>
      </c>
      <c r="J59" s="13">
        <f t="shared" si="17"/>
        <v>1</v>
      </c>
    </row>
    <row r="60" spans="1:10" ht="27" customHeight="1">
      <c r="A60" s="1">
        <v>185</v>
      </c>
      <c r="B60" s="69"/>
      <c r="C60" s="66" t="s">
        <v>138</v>
      </c>
      <c r="D60" s="67" t="s">
        <v>353</v>
      </c>
      <c r="E60" s="91">
        <f t="shared" ref="E60:E72" si="18">SUM(F60:G60)</f>
        <v>1</v>
      </c>
      <c r="F60" s="17"/>
      <c r="G60" s="91">
        <f>VLOOKUP(C60,参阅件3校园地明细!$B$7:$K$48,10,FALSE)</f>
        <v>1</v>
      </c>
      <c r="H60" s="16">
        <v>1</v>
      </c>
      <c r="I60" s="14"/>
      <c r="J60" s="16">
        <v>1</v>
      </c>
    </row>
    <row r="61" spans="1:10" ht="27" customHeight="1">
      <c r="A61" s="1">
        <v>187</v>
      </c>
      <c r="B61" s="69"/>
      <c r="C61" s="19" t="s">
        <v>139</v>
      </c>
      <c r="D61" s="67" t="s">
        <v>354</v>
      </c>
      <c r="E61" s="91">
        <f t="shared" si="18"/>
        <v>1.6</v>
      </c>
      <c r="F61" s="17">
        <f>VLOOKUP(C61,参阅件2生源地明细!$B$7:$M$130,12,FALSE)</f>
        <v>1.6</v>
      </c>
      <c r="G61" s="91"/>
      <c r="H61" s="16">
        <v>1.6</v>
      </c>
      <c r="I61" s="17">
        <v>1.6</v>
      </c>
      <c r="J61" s="13"/>
    </row>
    <row r="62" spans="1:10" ht="27" customHeight="1">
      <c r="A62" s="1">
        <v>188</v>
      </c>
      <c r="B62" s="69"/>
      <c r="C62" s="19" t="s">
        <v>33</v>
      </c>
      <c r="D62" s="67" t="s">
        <v>354</v>
      </c>
      <c r="E62" s="91">
        <f t="shared" si="18"/>
        <v>3.5</v>
      </c>
      <c r="F62" s="17">
        <f>VLOOKUP(C62,参阅件2生源地明细!$B$7:$M$130,12,FALSE)</f>
        <v>3.5</v>
      </c>
      <c r="G62" s="91"/>
      <c r="H62" s="16">
        <v>3.5</v>
      </c>
      <c r="I62" s="17">
        <v>3.5</v>
      </c>
      <c r="J62" s="13"/>
    </row>
    <row r="63" spans="1:10" ht="27" customHeight="1">
      <c r="A63" s="1">
        <v>189</v>
      </c>
      <c r="B63" s="69"/>
      <c r="C63" s="19" t="s">
        <v>140</v>
      </c>
      <c r="D63" s="67" t="s">
        <v>354</v>
      </c>
      <c r="E63" s="91">
        <f t="shared" si="18"/>
        <v>9.4</v>
      </c>
      <c r="F63" s="17">
        <f>VLOOKUP(C63,参阅件2生源地明细!$B$7:$M$130,12,FALSE)</f>
        <v>9.4</v>
      </c>
      <c r="G63" s="91"/>
      <c r="H63" s="16">
        <v>9.4</v>
      </c>
      <c r="I63" s="17">
        <v>9.4</v>
      </c>
      <c r="J63" s="13"/>
    </row>
    <row r="64" spans="1:10" ht="27" customHeight="1">
      <c r="A64" s="1">
        <v>190</v>
      </c>
      <c r="B64" s="69"/>
      <c r="C64" s="19" t="s">
        <v>348</v>
      </c>
      <c r="D64" s="67" t="s">
        <v>354</v>
      </c>
      <c r="E64" s="91">
        <f t="shared" si="18"/>
        <v>0.30000000000000004</v>
      </c>
      <c r="F64" s="17">
        <f>VLOOKUP(C64,参阅件2生源地明细!$B$7:$M$130,12,FALSE)</f>
        <v>0.30000000000000004</v>
      </c>
      <c r="G64" s="91"/>
      <c r="H64" s="16">
        <v>0.3</v>
      </c>
      <c r="I64" s="17">
        <v>0.3</v>
      </c>
      <c r="J64" s="13"/>
    </row>
    <row r="65" spans="1:10" ht="27" customHeight="1">
      <c r="A65" s="1">
        <v>191</v>
      </c>
      <c r="B65" s="69"/>
      <c r="C65" s="19" t="s">
        <v>141</v>
      </c>
      <c r="D65" s="67" t="s">
        <v>354</v>
      </c>
      <c r="E65" s="91">
        <f t="shared" si="18"/>
        <v>1.7</v>
      </c>
      <c r="F65" s="17">
        <f>VLOOKUP(C65,参阅件2生源地明细!$B$7:$M$130,12,FALSE)</f>
        <v>1.7</v>
      </c>
      <c r="G65" s="91"/>
      <c r="H65" s="16">
        <v>1.7</v>
      </c>
      <c r="I65" s="17">
        <v>1.7</v>
      </c>
      <c r="J65" s="13"/>
    </row>
    <row r="66" spans="1:10" ht="27" customHeight="1">
      <c r="A66" s="1">
        <v>192</v>
      </c>
      <c r="B66" s="69"/>
      <c r="C66" s="19" t="s">
        <v>35</v>
      </c>
      <c r="D66" s="67" t="s">
        <v>354</v>
      </c>
      <c r="E66" s="91">
        <f t="shared" si="18"/>
        <v>1.9</v>
      </c>
      <c r="F66" s="17">
        <f>VLOOKUP(C66,参阅件2生源地明细!$B$7:$M$130,12,FALSE)</f>
        <v>1.9</v>
      </c>
      <c r="G66" s="91"/>
      <c r="H66" s="16">
        <v>1.9</v>
      </c>
      <c r="I66" s="17">
        <v>1.9</v>
      </c>
      <c r="J66" s="13"/>
    </row>
    <row r="67" spans="1:10" ht="27" customHeight="1">
      <c r="A67" s="1">
        <v>193</v>
      </c>
      <c r="B67" s="69"/>
      <c r="C67" s="19" t="s">
        <v>289</v>
      </c>
      <c r="D67" s="67" t="s">
        <v>354</v>
      </c>
      <c r="E67" s="91">
        <f t="shared" si="18"/>
        <v>12.2</v>
      </c>
      <c r="F67" s="17">
        <f>VLOOKUP(C67,参阅件2生源地明细!$B$7:$M$130,12,FALSE)</f>
        <v>12.2</v>
      </c>
      <c r="G67" s="91"/>
      <c r="H67" s="16">
        <v>12.2</v>
      </c>
      <c r="I67" s="17">
        <v>12.2</v>
      </c>
      <c r="J67" s="13"/>
    </row>
    <row r="68" spans="1:10" ht="27" customHeight="1">
      <c r="A68" s="1">
        <v>194</v>
      </c>
      <c r="B68" s="69"/>
      <c r="C68" s="19" t="s">
        <v>290</v>
      </c>
      <c r="D68" s="67" t="s">
        <v>354</v>
      </c>
      <c r="E68" s="91">
        <f t="shared" si="18"/>
        <v>17.899999999999999</v>
      </c>
      <c r="F68" s="17">
        <f>VLOOKUP(C68,参阅件2生源地明细!$B$7:$M$130,12,FALSE)</f>
        <v>17.899999999999999</v>
      </c>
      <c r="G68" s="91"/>
      <c r="H68" s="16">
        <v>17.899999999999999</v>
      </c>
      <c r="I68" s="17">
        <v>17.899999999999999</v>
      </c>
      <c r="J68" s="13"/>
    </row>
    <row r="69" spans="1:10" ht="27" customHeight="1">
      <c r="A69" s="1">
        <v>195</v>
      </c>
      <c r="B69" s="69"/>
      <c r="C69" s="19" t="s">
        <v>291</v>
      </c>
      <c r="D69" s="67" t="s">
        <v>354</v>
      </c>
      <c r="E69" s="91">
        <f t="shared" si="18"/>
        <v>13.5</v>
      </c>
      <c r="F69" s="17">
        <f>VLOOKUP(C69,参阅件2生源地明细!$B$7:$M$130,12,FALSE)</f>
        <v>13.5</v>
      </c>
      <c r="G69" s="91"/>
      <c r="H69" s="16">
        <v>13.5</v>
      </c>
      <c r="I69" s="17">
        <v>13.5</v>
      </c>
      <c r="J69" s="13"/>
    </row>
    <row r="70" spans="1:10" ht="27" customHeight="1">
      <c r="A70" s="1">
        <v>196</v>
      </c>
      <c r="B70" s="69"/>
      <c r="C70" s="19" t="s">
        <v>188</v>
      </c>
      <c r="D70" s="67" t="s">
        <v>354</v>
      </c>
      <c r="E70" s="91">
        <f t="shared" si="18"/>
        <v>69.7</v>
      </c>
      <c r="F70" s="17">
        <f>VLOOKUP(C70,参阅件2生源地明细!$B$7:$M$130,12,FALSE)</f>
        <v>69.7</v>
      </c>
      <c r="G70" s="91"/>
      <c r="H70" s="16">
        <v>69.7</v>
      </c>
      <c r="I70" s="22">
        <v>69.7</v>
      </c>
      <c r="J70" s="13"/>
    </row>
    <row r="71" spans="1:10" ht="27" customHeight="1">
      <c r="A71" s="1">
        <v>197</v>
      </c>
      <c r="B71" s="69"/>
      <c r="C71" s="19" t="s">
        <v>292</v>
      </c>
      <c r="D71" s="67" t="s">
        <v>354</v>
      </c>
      <c r="E71" s="91">
        <f t="shared" si="18"/>
        <v>16.899999999999999</v>
      </c>
      <c r="F71" s="17">
        <f>VLOOKUP(C71,参阅件2生源地明细!$B$7:$M$130,12,FALSE)</f>
        <v>16.899999999999999</v>
      </c>
      <c r="G71" s="91"/>
      <c r="H71" s="16">
        <v>16.899999999999999</v>
      </c>
      <c r="I71" s="17">
        <v>16.899999999999999</v>
      </c>
      <c r="J71" s="13"/>
    </row>
    <row r="72" spans="1:10" ht="27" customHeight="1">
      <c r="A72" s="1">
        <v>198</v>
      </c>
      <c r="B72" s="69"/>
      <c r="C72" s="19" t="s">
        <v>293</v>
      </c>
      <c r="D72" s="67" t="s">
        <v>354</v>
      </c>
      <c r="E72" s="91">
        <f t="shared" si="18"/>
        <v>24.8</v>
      </c>
      <c r="F72" s="17">
        <f>VLOOKUP(C72,参阅件2生源地明细!$B$7:$M$130,12,FALSE)</f>
        <v>24.8</v>
      </c>
      <c r="G72" s="91"/>
      <c r="H72" s="16">
        <v>24.8</v>
      </c>
      <c r="I72" s="17">
        <v>24.8</v>
      </c>
      <c r="J72" s="13"/>
    </row>
    <row r="73" spans="1:10" ht="27" customHeight="1">
      <c r="A73" s="1">
        <v>199</v>
      </c>
      <c r="B73" s="31" t="s">
        <v>173</v>
      </c>
      <c r="C73" s="18" t="s">
        <v>0</v>
      </c>
      <c r="D73" s="15"/>
      <c r="E73" s="12">
        <f t="shared" ref="E73:J73" si="19">SUM(E83:E89)+E74</f>
        <v>56</v>
      </c>
      <c r="F73" s="12">
        <f t="shared" si="19"/>
        <v>55.000000000000007</v>
      </c>
      <c r="G73" s="12">
        <f t="shared" si="19"/>
        <v>1</v>
      </c>
      <c r="H73" s="13">
        <f t="shared" si="19"/>
        <v>56.099999999999994</v>
      </c>
      <c r="I73" s="13">
        <f t="shared" si="19"/>
        <v>55.1</v>
      </c>
      <c r="J73" s="13">
        <f t="shared" si="19"/>
        <v>1</v>
      </c>
    </row>
    <row r="74" spans="1:10" ht="27" customHeight="1">
      <c r="A74" s="1">
        <v>200</v>
      </c>
      <c r="B74" s="31"/>
      <c r="C74" s="18" t="s">
        <v>258</v>
      </c>
      <c r="D74" s="15"/>
      <c r="E74" s="12">
        <f>SUM(E75:E82)</f>
        <v>14.099999999999998</v>
      </c>
      <c r="F74" s="12">
        <f t="shared" ref="F74:J74" si="20">SUM(F75:F82)</f>
        <v>13.1</v>
      </c>
      <c r="G74" s="12">
        <f t="shared" si="20"/>
        <v>1</v>
      </c>
      <c r="H74" s="13">
        <f t="shared" si="20"/>
        <v>14.2</v>
      </c>
      <c r="I74" s="13">
        <f t="shared" si="20"/>
        <v>13.200000000000001</v>
      </c>
      <c r="J74" s="13">
        <f t="shared" si="20"/>
        <v>1</v>
      </c>
    </row>
    <row r="75" spans="1:10" ht="27" customHeight="1">
      <c r="A75" s="1">
        <v>203</v>
      </c>
      <c r="B75" s="69"/>
      <c r="C75" s="66" t="s">
        <v>142</v>
      </c>
      <c r="D75" s="67" t="s">
        <v>353</v>
      </c>
      <c r="E75" s="91">
        <f t="shared" ref="E75:E89" si="21">SUM(F75:G75)</f>
        <v>1</v>
      </c>
      <c r="F75" s="17"/>
      <c r="G75" s="91">
        <f>VLOOKUP(C75,参阅件3校园地明细!$B$7:$K$48,10,FALSE)</f>
        <v>1</v>
      </c>
      <c r="H75" s="16">
        <v>1</v>
      </c>
      <c r="I75" s="22"/>
      <c r="J75" s="16">
        <v>1</v>
      </c>
    </row>
    <row r="76" spans="1:10" ht="27" customHeight="1">
      <c r="A76" s="1">
        <v>207</v>
      </c>
      <c r="B76" s="69"/>
      <c r="C76" s="19" t="s">
        <v>41</v>
      </c>
      <c r="D76" s="67" t="s">
        <v>354</v>
      </c>
      <c r="E76" s="91">
        <f t="shared" si="21"/>
        <v>7.7</v>
      </c>
      <c r="F76" s="17">
        <f>VLOOKUP(C76,参阅件2生源地明细!$B$7:$M$130,12,FALSE)</f>
        <v>7.7</v>
      </c>
      <c r="G76" s="91"/>
      <c r="H76" s="16">
        <v>7.7</v>
      </c>
      <c r="I76" s="17">
        <v>7.7</v>
      </c>
      <c r="J76" s="13"/>
    </row>
    <row r="77" spans="1:10" ht="27" customHeight="1">
      <c r="A77" s="1">
        <v>208</v>
      </c>
      <c r="B77" s="69"/>
      <c r="C77" s="19" t="s">
        <v>42</v>
      </c>
      <c r="D77" s="67" t="s">
        <v>354</v>
      </c>
      <c r="E77" s="91">
        <f t="shared" si="21"/>
        <v>0.7</v>
      </c>
      <c r="F77" s="17">
        <f>VLOOKUP(C77,参阅件2生源地明细!$B$7:$M$130,12,FALSE)</f>
        <v>0.7</v>
      </c>
      <c r="G77" s="91"/>
      <c r="H77" s="16">
        <v>0.7</v>
      </c>
      <c r="I77" s="17">
        <v>0.7</v>
      </c>
      <c r="J77" s="13"/>
    </row>
    <row r="78" spans="1:10" ht="27" customHeight="1">
      <c r="A78" s="1">
        <v>209</v>
      </c>
      <c r="B78" s="69"/>
      <c r="C78" s="19" t="s">
        <v>143</v>
      </c>
      <c r="D78" s="67" t="s">
        <v>354</v>
      </c>
      <c r="E78" s="91">
        <f t="shared" si="21"/>
        <v>2</v>
      </c>
      <c r="F78" s="17">
        <f>VLOOKUP(C78,参阅件2生源地明细!$B$7:$M$130,12,FALSE)</f>
        <v>2</v>
      </c>
      <c r="G78" s="91"/>
      <c r="H78" s="16">
        <v>2</v>
      </c>
      <c r="I78" s="17">
        <v>2</v>
      </c>
      <c r="J78" s="13"/>
    </row>
    <row r="79" spans="1:10" ht="27" customHeight="1">
      <c r="A79" s="1">
        <v>210</v>
      </c>
      <c r="B79" s="69"/>
      <c r="C79" s="19" t="s">
        <v>43</v>
      </c>
      <c r="D79" s="67" t="s">
        <v>354</v>
      </c>
      <c r="E79" s="91">
        <f t="shared" si="21"/>
        <v>0.6</v>
      </c>
      <c r="F79" s="17">
        <f>VLOOKUP(C79,参阅件2生源地明细!$B$7:$M$130,12,FALSE)</f>
        <v>0.6</v>
      </c>
      <c r="G79" s="91"/>
      <c r="H79" s="16">
        <v>0.6</v>
      </c>
      <c r="I79" s="17">
        <v>0.6</v>
      </c>
      <c r="J79" s="13"/>
    </row>
    <row r="80" spans="1:10" ht="27" customHeight="1">
      <c r="A80" s="1">
        <v>211</v>
      </c>
      <c r="B80" s="69"/>
      <c r="C80" s="19" t="s">
        <v>144</v>
      </c>
      <c r="D80" s="67" t="s">
        <v>354</v>
      </c>
      <c r="E80" s="91">
        <f t="shared" si="21"/>
        <v>0.2</v>
      </c>
      <c r="F80" s="17">
        <f>VLOOKUP(C80,参阅件2生源地明细!$B$7:$M$130,12,FALSE)</f>
        <v>0.2</v>
      </c>
      <c r="G80" s="91"/>
      <c r="H80" s="16">
        <v>0.3</v>
      </c>
      <c r="I80" s="17">
        <v>0.3</v>
      </c>
      <c r="J80" s="13"/>
    </row>
    <row r="81" spans="1:10" ht="27" customHeight="1">
      <c r="A81" s="1">
        <v>212</v>
      </c>
      <c r="B81" s="69"/>
      <c r="C81" s="19" t="s">
        <v>44</v>
      </c>
      <c r="D81" s="67" t="s">
        <v>354</v>
      </c>
      <c r="E81" s="91">
        <f t="shared" si="21"/>
        <v>0.89999999999999991</v>
      </c>
      <c r="F81" s="17">
        <f>VLOOKUP(C81,参阅件2生源地明细!$B$7:$M$130,12,FALSE)</f>
        <v>0.89999999999999991</v>
      </c>
      <c r="G81" s="91"/>
      <c r="H81" s="16">
        <v>0.9</v>
      </c>
      <c r="I81" s="17">
        <v>0.9</v>
      </c>
      <c r="J81" s="13"/>
    </row>
    <row r="82" spans="1:10" ht="27" customHeight="1">
      <c r="A82" s="1">
        <v>213</v>
      </c>
      <c r="B82" s="69"/>
      <c r="C82" s="19" t="s">
        <v>45</v>
      </c>
      <c r="D82" s="67" t="s">
        <v>354</v>
      </c>
      <c r="E82" s="91">
        <f t="shared" si="21"/>
        <v>1</v>
      </c>
      <c r="F82" s="17">
        <f>VLOOKUP(C82,参阅件2生源地明细!$B$7:$M$130,12,FALSE)</f>
        <v>1</v>
      </c>
      <c r="G82" s="91"/>
      <c r="H82" s="16">
        <v>1</v>
      </c>
      <c r="I82" s="17">
        <v>1</v>
      </c>
      <c r="J82" s="13"/>
    </row>
    <row r="83" spans="1:10" ht="27" customHeight="1">
      <c r="A83" s="1">
        <v>214</v>
      </c>
      <c r="B83" s="69"/>
      <c r="C83" s="19" t="s">
        <v>294</v>
      </c>
      <c r="D83" s="67" t="s">
        <v>354</v>
      </c>
      <c r="E83" s="91">
        <f t="shared" si="21"/>
        <v>3.4000000000000004</v>
      </c>
      <c r="F83" s="17">
        <f>VLOOKUP(C83,参阅件2生源地明细!$B$7:$M$130,12,FALSE)</f>
        <v>3.4000000000000004</v>
      </c>
      <c r="G83" s="91"/>
      <c r="H83" s="16">
        <v>3.4</v>
      </c>
      <c r="I83" s="17">
        <v>3.4</v>
      </c>
      <c r="J83" s="13"/>
    </row>
    <row r="84" spans="1:10" ht="27" customHeight="1">
      <c r="A84" s="1">
        <v>215</v>
      </c>
      <c r="B84" s="69"/>
      <c r="C84" s="19" t="s">
        <v>295</v>
      </c>
      <c r="D84" s="67" t="s">
        <v>354</v>
      </c>
      <c r="E84" s="91">
        <f t="shared" si="21"/>
        <v>13.7</v>
      </c>
      <c r="F84" s="17">
        <f>VLOOKUP(C84,参阅件2生源地明细!$B$7:$M$130,12,FALSE)</f>
        <v>13.7</v>
      </c>
      <c r="G84" s="91"/>
      <c r="H84" s="16">
        <v>13.7</v>
      </c>
      <c r="I84" s="17">
        <v>13.7</v>
      </c>
      <c r="J84" s="13"/>
    </row>
    <row r="85" spans="1:10" ht="27" customHeight="1">
      <c r="A85" s="1">
        <v>216</v>
      </c>
      <c r="B85" s="69"/>
      <c r="C85" s="19" t="s">
        <v>296</v>
      </c>
      <c r="D85" s="67" t="s">
        <v>354</v>
      </c>
      <c r="E85" s="91">
        <f t="shared" si="21"/>
        <v>2.1</v>
      </c>
      <c r="F85" s="17">
        <f>VLOOKUP(C85,参阅件2生源地明细!$B$7:$M$130,12,FALSE)</f>
        <v>2.1</v>
      </c>
      <c r="G85" s="91"/>
      <c r="H85" s="16">
        <v>2.1</v>
      </c>
      <c r="I85" s="17">
        <v>2.1</v>
      </c>
      <c r="J85" s="13"/>
    </row>
    <row r="86" spans="1:10" ht="27" customHeight="1">
      <c r="A86" s="1">
        <v>217</v>
      </c>
      <c r="B86" s="69"/>
      <c r="C86" s="19" t="s">
        <v>297</v>
      </c>
      <c r="D86" s="67" t="s">
        <v>354</v>
      </c>
      <c r="E86" s="91">
        <f t="shared" si="21"/>
        <v>6.6</v>
      </c>
      <c r="F86" s="17">
        <f>VLOOKUP(C86,参阅件2生源地明细!$B$7:$M$130,12,FALSE)</f>
        <v>6.6</v>
      </c>
      <c r="G86" s="91"/>
      <c r="H86" s="16">
        <v>6.6</v>
      </c>
      <c r="I86" s="17">
        <v>6.6</v>
      </c>
      <c r="J86" s="13"/>
    </row>
    <row r="87" spans="1:10" ht="27" customHeight="1">
      <c r="A87" s="1">
        <v>218</v>
      </c>
      <c r="B87" s="69"/>
      <c r="C87" s="19" t="s">
        <v>298</v>
      </c>
      <c r="D87" s="67" t="s">
        <v>354</v>
      </c>
      <c r="E87" s="91">
        <f t="shared" si="21"/>
        <v>2.4000000000000004</v>
      </c>
      <c r="F87" s="17">
        <f>VLOOKUP(C87,参阅件2生源地明细!$B$7:$M$130,12,FALSE)</f>
        <v>2.4000000000000004</v>
      </c>
      <c r="G87" s="91"/>
      <c r="H87" s="16">
        <v>2.4</v>
      </c>
      <c r="I87" s="17">
        <v>2.4</v>
      </c>
      <c r="J87" s="13"/>
    </row>
    <row r="88" spans="1:10" ht="27" customHeight="1">
      <c r="A88" s="1">
        <v>219</v>
      </c>
      <c r="B88" s="69"/>
      <c r="C88" s="19" t="s">
        <v>299</v>
      </c>
      <c r="D88" s="67" t="s">
        <v>354</v>
      </c>
      <c r="E88" s="91">
        <f t="shared" si="21"/>
        <v>7.7</v>
      </c>
      <c r="F88" s="17">
        <f>VLOOKUP(C88,参阅件2生源地明细!$B$7:$M$130,12,FALSE)</f>
        <v>7.7</v>
      </c>
      <c r="G88" s="91"/>
      <c r="H88" s="16">
        <v>7.7</v>
      </c>
      <c r="I88" s="17">
        <v>7.7</v>
      </c>
      <c r="J88" s="13"/>
    </row>
    <row r="89" spans="1:10" ht="27" customHeight="1">
      <c r="A89" s="1">
        <v>220</v>
      </c>
      <c r="B89" s="69"/>
      <c r="C89" s="19" t="s">
        <v>300</v>
      </c>
      <c r="D89" s="67" t="s">
        <v>354</v>
      </c>
      <c r="E89" s="91">
        <f t="shared" si="21"/>
        <v>6</v>
      </c>
      <c r="F89" s="17">
        <f>VLOOKUP(C89,参阅件2生源地明细!$B$7:$M$130,12,FALSE)</f>
        <v>6</v>
      </c>
      <c r="G89" s="91"/>
      <c r="H89" s="16">
        <v>6</v>
      </c>
      <c r="I89" s="17">
        <v>6</v>
      </c>
      <c r="J89" s="13"/>
    </row>
    <row r="90" spans="1:10" ht="27" customHeight="1">
      <c r="A90" s="1">
        <v>221</v>
      </c>
      <c r="B90" s="31" t="s">
        <v>181</v>
      </c>
      <c r="C90" s="18" t="s">
        <v>0</v>
      </c>
      <c r="D90" s="15"/>
      <c r="E90" s="12">
        <f t="shared" ref="E90:J90" si="22">SUM(E95:E98)+E91</f>
        <v>59.2</v>
      </c>
      <c r="F90" s="12">
        <f t="shared" si="22"/>
        <v>59.2</v>
      </c>
      <c r="G90" s="12">
        <f t="shared" si="22"/>
        <v>0</v>
      </c>
      <c r="H90" s="13">
        <f t="shared" si="22"/>
        <v>59.2</v>
      </c>
      <c r="I90" s="13">
        <f t="shared" si="22"/>
        <v>59.2</v>
      </c>
      <c r="J90" s="13">
        <f t="shared" si="22"/>
        <v>0</v>
      </c>
    </row>
    <row r="91" spans="1:10" ht="27" customHeight="1">
      <c r="A91" s="1">
        <v>222</v>
      </c>
      <c r="B91" s="31"/>
      <c r="C91" s="18" t="s">
        <v>259</v>
      </c>
      <c r="D91" s="15"/>
      <c r="E91" s="12">
        <f>SUM(E92:E94)</f>
        <v>15.200000000000001</v>
      </c>
      <c r="F91" s="12">
        <f t="shared" ref="F91:G91" si="23">SUM(F92:F94)</f>
        <v>15.200000000000001</v>
      </c>
      <c r="G91" s="12">
        <f t="shared" si="23"/>
        <v>0</v>
      </c>
      <c r="H91" s="13">
        <f>SUM(H92:H94)</f>
        <v>15.2</v>
      </c>
      <c r="I91" s="13">
        <f t="shared" ref="I91:J91" si="24">SUM(I92:I94)</f>
        <v>15.2</v>
      </c>
      <c r="J91" s="13">
        <f t="shared" si="24"/>
        <v>0</v>
      </c>
    </row>
    <row r="92" spans="1:10" ht="27" customHeight="1">
      <c r="A92" s="1">
        <v>227</v>
      </c>
      <c r="B92" s="69"/>
      <c r="C92" s="19" t="s">
        <v>52</v>
      </c>
      <c r="D92" s="67" t="s">
        <v>354</v>
      </c>
      <c r="E92" s="91">
        <f t="shared" ref="E92:E98" si="25">SUM(F92:G92)</f>
        <v>6.8000000000000007</v>
      </c>
      <c r="F92" s="17">
        <f>VLOOKUP(C92,参阅件2生源地明细!$B$7:$M$130,12,FALSE)</f>
        <v>6.8000000000000007</v>
      </c>
      <c r="G92" s="91"/>
      <c r="H92" s="16">
        <v>6.8</v>
      </c>
      <c r="I92" s="17">
        <v>6.8</v>
      </c>
      <c r="J92" s="13"/>
    </row>
    <row r="93" spans="1:10" ht="27" customHeight="1">
      <c r="A93" s="1">
        <v>228</v>
      </c>
      <c r="B93" s="69"/>
      <c r="C93" s="19" t="s">
        <v>53</v>
      </c>
      <c r="D93" s="67" t="s">
        <v>354</v>
      </c>
      <c r="E93" s="91">
        <f t="shared" si="25"/>
        <v>7.9</v>
      </c>
      <c r="F93" s="17">
        <f>VLOOKUP(C93,参阅件2生源地明细!$B$7:$M$130,12,FALSE)</f>
        <v>7.9</v>
      </c>
      <c r="G93" s="91"/>
      <c r="H93" s="16">
        <v>7.9</v>
      </c>
      <c r="I93" s="17">
        <v>7.9</v>
      </c>
      <c r="J93" s="13"/>
    </row>
    <row r="94" spans="1:10" ht="27" customHeight="1">
      <c r="A94" s="1">
        <v>229</v>
      </c>
      <c r="B94" s="69"/>
      <c r="C94" s="19" t="s">
        <v>145</v>
      </c>
      <c r="D94" s="67" t="s">
        <v>354</v>
      </c>
      <c r="E94" s="91">
        <f t="shared" si="25"/>
        <v>0.5</v>
      </c>
      <c r="F94" s="17">
        <f>VLOOKUP(C94,参阅件2生源地明细!$B$7:$M$130,12,FALSE)</f>
        <v>0.5</v>
      </c>
      <c r="G94" s="91"/>
      <c r="H94" s="16">
        <v>0.5</v>
      </c>
      <c r="I94" s="17">
        <v>0.5</v>
      </c>
      <c r="J94" s="13"/>
    </row>
    <row r="95" spans="1:10" ht="27" customHeight="1">
      <c r="A95" s="1">
        <v>230</v>
      </c>
      <c r="B95" s="69"/>
      <c r="C95" s="19" t="s">
        <v>301</v>
      </c>
      <c r="D95" s="67" t="s">
        <v>354</v>
      </c>
      <c r="E95" s="91">
        <f t="shared" si="25"/>
        <v>15.4</v>
      </c>
      <c r="F95" s="17">
        <f>VLOOKUP(C95,参阅件2生源地明细!$B$7:$M$130,12,FALSE)</f>
        <v>15.4</v>
      </c>
      <c r="G95" s="91"/>
      <c r="H95" s="16">
        <v>15.4</v>
      </c>
      <c r="I95" s="17">
        <v>15.4</v>
      </c>
      <c r="J95" s="13"/>
    </row>
    <row r="96" spans="1:10" ht="27" customHeight="1">
      <c r="A96" s="1">
        <v>231</v>
      </c>
      <c r="B96" s="69"/>
      <c r="C96" s="19" t="s">
        <v>302</v>
      </c>
      <c r="D96" s="67" t="s">
        <v>354</v>
      </c>
      <c r="E96" s="91">
        <f t="shared" si="25"/>
        <v>4.5</v>
      </c>
      <c r="F96" s="17">
        <f>VLOOKUP(C96,参阅件2生源地明细!$B$7:$M$130,12,FALSE)</f>
        <v>4.5</v>
      </c>
      <c r="G96" s="91"/>
      <c r="H96" s="16">
        <v>4.5</v>
      </c>
      <c r="I96" s="17">
        <v>4.5</v>
      </c>
      <c r="J96" s="13"/>
    </row>
    <row r="97" spans="1:10" ht="27" customHeight="1">
      <c r="A97" s="1">
        <v>232</v>
      </c>
      <c r="B97" s="69"/>
      <c r="C97" s="19" t="s">
        <v>303</v>
      </c>
      <c r="D97" s="67" t="s">
        <v>354</v>
      </c>
      <c r="E97" s="91">
        <f t="shared" si="25"/>
        <v>21.4</v>
      </c>
      <c r="F97" s="17">
        <f>VLOOKUP(C97,参阅件2生源地明细!$B$7:$M$130,12,FALSE)</f>
        <v>21.4</v>
      </c>
      <c r="G97" s="91"/>
      <c r="H97" s="16">
        <v>21.4</v>
      </c>
      <c r="I97" s="17">
        <v>21.4</v>
      </c>
      <c r="J97" s="13"/>
    </row>
    <row r="98" spans="1:10" ht="27" customHeight="1">
      <c r="A98" s="1">
        <v>233</v>
      </c>
      <c r="B98" s="69"/>
      <c r="C98" s="19" t="s">
        <v>304</v>
      </c>
      <c r="D98" s="67" t="s">
        <v>354</v>
      </c>
      <c r="E98" s="91">
        <f t="shared" si="25"/>
        <v>2.7</v>
      </c>
      <c r="F98" s="17">
        <f>VLOOKUP(C98,参阅件2生源地明细!$B$7:$M$130,12,FALSE)</f>
        <v>2.7</v>
      </c>
      <c r="G98" s="91"/>
      <c r="H98" s="16">
        <v>2.7</v>
      </c>
      <c r="I98" s="17">
        <v>2.7</v>
      </c>
      <c r="J98" s="13"/>
    </row>
    <row r="99" spans="1:10" ht="27" customHeight="1">
      <c r="A99" s="1">
        <v>234</v>
      </c>
      <c r="B99" s="31" t="s">
        <v>174</v>
      </c>
      <c r="C99" s="20" t="s">
        <v>0</v>
      </c>
      <c r="D99" s="15"/>
      <c r="E99" s="12">
        <f t="shared" ref="E99:J99" si="26">SUM(E103:E111)+E100</f>
        <v>310.79999999999995</v>
      </c>
      <c r="F99" s="12">
        <f t="shared" si="26"/>
        <v>310.79999999999995</v>
      </c>
      <c r="G99" s="12">
        <f t="shared" si="26"/>
        <v>0</v>
      </c>
      <c r="H99" s="13">
        <f t="shared" si="26"/>
        <v>310.7</v>
      </c>
      <c r="I99" s="13">
        <f t="shared" si="26"/>
        <v>310.7</v>
      </c>
      <c r="J99" s="13">
        <f t="shared" si="26"/>
        <v>0</v>
      </c>
    </row>
    <row r="100" spans="1:10" ht="27" customHeight="1">
      <c r="A100" s="1">
        <v>235</v>
      </c>
      <c r="B100" s="31"/>
      <c r="C100" s="18" t="s">
        <v>132</v>
      </c>
      <c r="D100" s="15"/>
      <c r="E100" s="12">
        <f>SUM(E101:E102)</f>
        <v>38.9</v>
      </c>
      <c r="F100" s="12">
        <f t="shared" ref="F100:G100" si="27">SUM(F101:F102)</f>
        <v>38.9</v>
      </c>
      <c r="G100" s="12">
        <f t="shared" si="27"/>
        <v>0</v>
      </c>
      <c r="H100" s="13">
        <f>SUM(H101:H102)</f>
        <v>38.9</v>
      </c>
      <c r="I100" s="13">
        <f t="shared" ref="I100:J100" si="28">SUM(I101:I102)</f>
        <v>38.9</v>
      </c>
      <c r="J100" s="13">
        <f t="shared" si="28"/>
        <v>0</v>
      </c>
    </row>
    <row r="101" spans="1:10" ht="27" customHeight="1">
      <c r="A101" s="1">
        <v>240</v>
      </c>
      <c r="B101" s="69"/>
      <c r="C101" s="19" t="s">
        <v>146</v>
      </c>
      <c r="D101" s="67" t="s">
        <v>354</v>
      </c>
      <c r="E101" s="91">
        <f t="shared" ref="E101:E111" si="29">SUM(F101:G101)</f>
        <v>20.9</v>
      </c>
      <c r="F101" s="17">
        <f>VLOOKUP(C101,参阅件2生源地明细!$B$7:$M$130,12,FALSE)</f>
        <v>20.9</v>
      </c>
      <c r="G101" s="91"/>
      <c r="H101" s="16">
        <v>20.9</v>
      </c>
      <c r="I101" s="68">
        <v>20.9</v>
      </c>
      <c r="J101" s="13"/>
    </row>
    <row r="102" spans="1:10" ht="27" customHeight="1">
      <c r="A102" s="1">
        <v>241</v>
      </c>
      <c r="B102" s="69"/>
      <c r="C102" s="19" t="s">
        <v>58</v>
      </c>
      <c r="D102" s="67" t="s">
        <v>354</v>
      </c>
      <c r="E102" s="91">
        <f t="shared" si="29"/>
        <v>18</v>
      </c>
      <c r="F102" s="17">
        <f>VLOOKUP(C102,参阅件2生源地明细!$B$7:$M$130,12,FALSE)</f>
        <v>18</v>
      </c>
      <c r="G102" s="91"/>
      <c r="H102" s="16">
        <v>18</v>
      </c>
      <c r="I102" s="68">
        <v>18</v>
      </c>
      <c r="J102" s="13"/>
    </row>
    <row r="103" spans="1:10" ht="27" customHeight="1">
      <c r="A103" s="1">
        <v>242</v>
      </c>
      <c r="B103" s="69"/>
      <c r="C103" s="19" t="s">
        <v>305</v>
      </c>
      <c r="D103" s="67" t="s">
        <v>354</v>
      </c>
      <c r="E103" s="91">
        <f t="shared" si="29"/>
        <v>33.9</v>
      </c>
      <c r="F103" s="17">
        <f>VLOOKUP(C103,参阅件2生源地明细!$B$7:$M$130,12,FALSE)</f>
        <v>33.9</v>
      </c>
      <c r="G103" s="91"/>
      <c r="H103" s="16">
        <v>33.9</v>
      </c>
      <c r="I103" s="68">
        <v>33.9</v>
      </c>
      <c r="J103" s="13"/>
    </row>
    <row r="104" spans="1:10" ht="27" customHeight="1">
      <c r="A104" s="1">
        <v>243</v>
      </c>
      <c r="B104" s="69"/>
      <c r="C104" s="19" t="s">
        <v>306</v>
      </c>
      <c r="D104" s="67" t="s">
        <v>354</v>
      </c>
      <c r="E104" s="91">
        <f t="shared" si="29"/>
        <v>20.9</v>
      </c>
      <c r="F104" s="17">
        <f>VLOOKUP(C104,参阅件2生源地明细!$B$7:$M$130,12,FALSE)</f>
        <v>20.9</v>
      </c>
      <c r="G104" s="91"/>
      <c r="H104" s="16">
        <v>20.9</v>
      </c>
      <c r="I104" s="68">
        <v>20.9</v>
      </c>
      <c r="J104" s="13"/>
    </row>
    <row r="105" spans="1:10" ht="27" customHeight="1">
      <c r="A105" s="1">
        <v>244</v>
      </c>
      <c r="B105" s="69"/>
      <c r="C105" s="19" t="s">
        <v>349</v>
      </c>
      <c r="D105" s="67" t="s">
        <v>354</v>
      </c>
      <c r="E105" s="91">
        <f t="shared" si="29"/>
        <v>32.5</v>
      </c>
      <c r="F105" s="17">
        <f>VLOOKUP(C105,参阅件2生源地明细!$B$7:$M$130,12,FALSE)</f>
        <v>32.5</v>
      </c>
      <c r="G105" s="91"/>
      <c r="H105" s="16">
        <v>32.5</v>
      </c>
      <c r="I105" s="68">
        <v>32.5</v>
      </c>
      <c r="J105" s="13"/>
    </row>
    <row r="106" spans="1:10" ht="27" customHeight="1">
      <c r="A106" s="1">
        <v>245</v>
      </c>
      <c r="B106" s="69"/>
      <c r="C106" s="19" t="s">
        <v>307</v>
      </c>
      <c r="D106" s="67" t="s">
        <v>354</v>
      </c>
      <c r="E106" s="91">
        <f t="shared" si="29"/>
        <v>12.5</v>
      </c>
      <c r="F106" s="17">
        <f>VLOOKUP(C106,参阅件2生源地明细!$B$7:$M$130,12,FALSE)</f>
        <v>12.5</v>
      </c>
      <c r="G106" s="91"/>
      <c r="H106" s="16">
        <v>12.4</v>
      </c>
      <c r="I106" s="68">
        <v>12.4</v>
      </c>
      <c r="J106" s="13"/>
    </row>
    <row r="107" spans="1:10" ht="27" customHeight="1">
      <c r="A107" s="1">
        <v>246</v>
      </c>
      <c r="B107" s="69"/>
      <c r="C107" s="19" t="s">
        <v>308</v>
      </c>
      <c r="D107" s="67" t="s">
        <v>354</v>
      </c>
      <c r="E107" s="91">
        <f t="shared" si="29"/>
        <v>20.100000000000001</v>
      </c>
      <c r="F107" s="17">
        <f>VLOOKUP(C107,参阅件2生源地明细!$B$7:$M$130,12,FALSE)</f>
        <v>20.100000000000001</v>
      </c>
      <c r="G107" s="91"/>
      <c r="H107" s="16">
        <v>20.100000000000001</v>
      </c>
      <c r="I107" s="68">
        <v>20.100000000000001</v>
      </c>
      <c r="J107" s="13"/>
    </row>
    <row r="108" spans="1:10" ht="27" customHeight="1">
      <c r="A108" s="1">
        <v>247</v>
      </c>
      <c r="B108" s="69"/>
      <c r="C108" s="19" t="s">
        <v>309</v>
      </c>
      <c r="D108" s="67" t="s">
        <v>354</v>
      </c>
      <c r="E108" s="91">
        <f t="shared" si="29"/>
        <v>68.099999999999994</v>
      </c>
      <c r="F108" s="17">
        <f>VLOOKUP(C108,参阅件2生源地明细!$B$7:$M$130,12,FALSE)</f>
        <v>68.099999999999994</v>
      </c>
      <c r="G108" s="91"/>
      <c r="H108" s="16">
        <v>68.099999999999994</v>
      </c>
      <c r="I108" s="68">
        <v>68.099999999999994</v>
      </c>
      <c r="J108" s="13"/>
    </row>
    <row r="109" spans="1:10" ht="27" customHeight="1">
      <c r="A109" s="1">
        <v>248</v>
      </c>
      <c r="B109" s="69"/>
      <c r="C109" s="19" t="s">
        <v>310</v>
      </c>
      <c r="D109" s="67" t="s">
        <v>354</v>
      </c>
      <c r="E109" s="91">
        <f t="shared" si="29"/>
        <v>33.5</v>
      </c>
      <c r="F109" s="17">
        <f>VLOOKUP(C109,参阅件2生源地明细!$B$7:$M$130,12,FALSE)</f>
        <v>33.5</v>
      </c>
      <c r="G109" s="91"/>
      <c r="H109" s="16">
        <v>33.5</v>
      </c>
      <c r="I109" s="68">
        <v>33.5</v>
      </c>
      <c r="J109" s="13"/>
    </row>
    <row r="110" spans="1:10" ht="27" customHeight="1">
      <c r="A110" s="1">
        <v>249</v>
      </c>
      <c r="B110" s="69"/>
      <c r="C110" s="19" t="s">
        <v>311</v>
      </c>
      <c r="D110" s="67" t="s">
        <v>354</v>
      </c>
      <c r="E110" s="91">
        <f t="shared" si="29"/>
        <v>15</v>
      </c>
      <c r="F110" s="17">
        <f>VLOOKUP(C110,参阅件2生源地明细!$B$7:$M$130,12,FALSE)</f>
        <v>15</v>
      </c>
      <c r="G110" s="91"/>
      <c r="H110" s="16">
        <v>15</v>
      </c>
      <c r="I110" s="68">
        <v>15</v>
      </c>
      <c r="J110" s="13"/>
    </row>
    <row r="111" spans="1:10" ht="27" customHeight="1">
      <c r="A111" s="1">
        <v>250</v>
      </c>
      <c r="B111" s="69"/>
      <c r="C111" s="19" t="s">
        <v>312</v>
      </c>
      <c r="D111" s="67" t="s">
        <v>354</v>
      </c>
      <c r="E111" s="91">
        <f t="shared" si="29"/>
        <v>35.4</v>
      </c>
      <c r="F111" s="17">
        <f>VLOOKUP(C111,参阅件2生源地明细!$B$7:$M$130,12,FALSE)</f>
        <v>35.4</v>
      </c>
      <c r="G111" s="91"/>
      <c r="H111" s="16">
        <v>35.4</v>
      </c>
      <c r="I111" s="68">
        <v>35.4</v>
      </c>
      <c r="J111" s="13"/>
    </row>
    <row r="112" spans="1:10" ht="27" customHeight="1">
      <c r="A112" s="1">
        <v>251</v>
      </c>
      <c r="B112" s="31" t="s">
        <v>175</v>
      </c>
      <c r="C112" s="18" t="s">
        <v>0</v>
      </c>
      <c r="D112" s="15"/>
      <c r="E112" s="12">
        <f t="shared" ref="E112:J112" si="30">SUM(E116:E124)+E113</f>
        <v>113.8</v>
      </c>
      <c r="F112" s="12">
        <f t="shared" si="30"/>
        <v>113.8</v>
      </c>
      <c r="G112" s="12">
        <f t="shared" si="30"/>
        <v>0</v>
      </c>
      <c r="H112" s="13">
        <f t="shared" si="30"/>
        <v>113.8</v>
      </c>
      <c r="I112" s="13">
        <f t="shared" si="30"/>
        <v>113.8</v>
      </c>
      <c r="J112" s="13">
        <f t="shared" si="30"/>
        <v>0</v>
      </c>
    </row>
    <row r="113" spans="1:10" ht="27" customHeight="1">
      <c r="A113" s="1">
        <v>252</v>
      </c>
      <c r="B113" s="31"/>
      <c r="C113" s="18" t="s">
        <v>132</v>
      </c>
      <c r="D113" s="15"/>
      <c r="E113" s="12">
        <f>SUM(E114:E115)</f>
        <v>8.1999999999999993</v>
      </c>
      <c r="F113" s="12">
        <f t="shared" ref="F113:G113" si="31">SUM(F114:F115)</f>
        <v>8.1999999999999993</v>
      </c>
      <c r="G113" s="12">
        <f t="shared" si="31"/>
        <v>0</v>
      </c>
      <c r="H113" s="13">
        <f>SUM(H114:H115)</f>
        <v>8.1999999999999993</v>
      </c>
      <c r="I113" s="13">
        <f t="shared" ref="I113:J113" si="32">SUM(I114:I115)</f>
        <v>8.1999999999999993</v>
      </c>
      <c r="J113" s="13">
        <f t="shared" si="32"/>
        <v>0</v>
      </c>
    </row>
    <row r="114" spans="1:10" ht="27" customHeight="1">
      <c r="A114" s="1">
        <v>257</v>
      </c>
      <c r="B114" s="69"/>
      <c r="C114" s="19" t="s">
        <v>67</v>
      </c>
      <c r="D114" s="67" t="s">
        <v>354</v>
      </c>
      <c r="E114" s="91">
        <f t="shared" ref="E114:E124" si="33">SUM(F114:G114)</f>
        <v>4.8</v>
      </c>
      <c r="F114" s="17">
        <f>VLOOKUP(C114,参阅件2生源地明细!$B$7:$M$130,12,FALSE)</f>
        <v>4.8</v>
      </c>
      <c r="G114" s="91"/>
      <c r="H114" s="16">
        <v>4.8</v>
      </c>
      <c r="I114" s="68">
        <v>4.8</v>
      </c>
      <c r="J114" s="13"/>
    </row>
    <row r="115" spans="1:10" ht="27" customHeight="1">
      <c r="A115" s="1">
        <v>258</v>
      </c>
      <c r="B115" s="69"/>
      <c r="C115" s="19" t="s">
        <v>68</v>
      </c>
      <c r="D115" s="67" t="s">
        <v>354</v>
      </c>
      <c r="E115" s="91">
        <f t="shared" si="33"/>
        <v>3.4</v>
      </c>
      <c r="F115" s="17">
        <f>VLOOKUP(C115,参阅件2生源地明细!$B$7:$M$130,12,FALSE)</f>
        <v>3.4</v>
      </c>
      <c r="G115" s="91"/>
      <c r="H115" s="16">
        <v>3.4</v>
      </c>
      <c r="I115" s="68">
        <v>3.4</v>
      </c>
      <c r="J115" s="13"/>
    </row>
    <row r="116" spans="1:10" ht="27" customHeight="1">
      <c r="A116" s="1">
        <v>259</v>
      </c>
      <c r="B116" s="69"/>
      <c r="C116" s="19" t="s">
        <v>313</v>
      </c>
      <c r="D116" s="67" t="s">
        <v>354</v>
      </c>
      <c r="E116" s="91">
        <f t="shared" si="33"/>
        <v>7.7</v>
      </c>
      <c r="F116" s="17">
        <f>VLOOKUP(C116,参阅件2生源地明细!$B$7:$M$130,12,FALSE)</f>
        <v>7.7</v>
      </c>
      <c r="G116" s="91"/>
      <c r="H116" s="16">
        <v>7.7</v>
      </c>
      <c r="I116" s="68">
        <v>7.7</v>
      </c>
      <c r="J116" s="13"/>
    </row>
    <row r="117" spans="1:10" ht="27" customHeight="1">
      <c r="A117" s="1">
        <v>260</v>
      </c>
      <c r="B117" s="69"/>
      <c r="C117" s="19" t="s">
        <v>314</v>
      </c>
      <c r="D117" s="67" t="s">
        <v>354</v>
      </c>
      <c r="E117" s="91">
        <f t="shared" si="33"/>
        <v>9</v>
      </c>
      <c r="F117" s="17">
        <f>VLOOKUP(C117,参阅件2生源地明细!$B$7:$M$130,12,FALSE)</f>
        <v>9</v>
      </c>
      <c r="G117" s="91"/>
      <c r="H117" s="16">
        <v>9</v>
      </c>
      <c r="I117" s="68">
        <v>9</v>
      </c>
      <c r="J117" s="13"/>
    </row>
    <row r="118" spans="1:10" ht="27" customHeight="1">
      <c r="A118" s="1">
        <v>261</v>
      </c>
      <c r="B118" s="69"/>
      <c r="C118" s="19" t="s">
        <v>315</v>
      </c>
      <c r="D118" s="67" t="s">
        <v>354</v>
      </c>
      <c r="E118" s="91">
        <f t="shared" si="33"/>
        <v>12.3</v>
      </c>
      <c r="F118" s="17">
        <f>VLOOKUP(C118,参阅件2生源地明细!$B$7:$M$130,12,FALSE)</f>
        <v>12.3</v>
      </c>
      <c r="G118" s="91"/>
      <c r="H118" s="16">
        <v>12.3</v>
      </c>
      <c r="I118" s="68">
        <v>12.3</v>
      </c>
      <c r="J118" s="13"/>
    </row>
    <row r="119" spans="1:10" ht="27" customHeight="1">
      <c r="A119" s="1">
        <v>262</v>
      </c>
      <c r="B119" s="69"/>
      <c r="C119" s="19" t="s">
        <v>316</v>
      </c>
      <c r="D119" s="67" t="s">
        <v>354</v>
      </c>
      <c r="E119" s="91">
        <f t="shared" si="33"/>
        <v>19.899999999999999</v>
      </c>
      <c r="F119" s="17">
        <f>VLOOKUP(C119,参阅件2生源地明细!$B$7:$M$130,12,FALSE)</f>
        <v>19.899999999999999</v>
      </c>
      <c r="G119" s="91"/>
      <c r="H119" s="16">
        <v>19.899999999999999</v>
      </c>
      <c r="I119" s="68">
        <v>19.899999999999999</v>
      </c>
      <c r="J119" s="13"/>
    </row>
    <row r="120" spans="1:10" ht="27" customHeight="1">
      <c r="A120" s="1">
        <v>263</v>
      </c>
      <c r="B120" s="69"/>
      <c r="C120" s="19" t="s">
        <v>317</v>
      </c>
      <c r="D120" s="67" t="s">
        <v>354</v>
      </c>
      <c r="E120" s="91">
        <f t="shared" si="33"/>
        <v>6.7</v>
      </c>
      <c r="F120" s="17">
        <f>VLOOKUP(C120,参阅件2生源地明细!$B$7:$M$130,12,FALSE)</f>
        <v>6.7</v>
      </c>
      <c r="G120" s="91"/>
      <c r="H120" s="16">
        <v>6.7</v>
      </c>
      <c r="I120" s="68">
        <v>6.7</v>
      </c>
      <c r="J120" s="13"/>
    </row>
    <row r="121" spans="1:10" ht="27" customHeight="1">
      <c r="A121" s="1">
        <v>264</v>
      </c>
      <c r="B121" s="69"/>
      <c r="C121" s="19" t="s">
        <v>318</v>
      </c>
      <c r="D121" s="67" t="s">
        <v>354</v>
      </c>
      <c r="E121" s="91">
        <f t="shared" si="33"/>
        <v>11.2</v>
      </c>
      <c r="F121" s="17">
        <f>VLOOKUP(C121,参阅件2生源地明细!$B$7:$M$130,12,FALSE)</f>
        <v>11.2</v>
      </c>
      <c r="G121" s="91"/>
      <c r="H121" s="16">
        <v>11.2</v>
      </c>
      <c r="I121" s="68">
        <v>11.2</v>
      </c>
      <c r="J121" s="13"/>
    </row>
    <row r="122" spans="1:10" ht="27" customHeight="1">
      <c r="A122" s="1">
        <v>265</v>
      </c>
      <c r="B122" s="69"/>
      <c r="C122" s="19" t="s">
        <v>319</v>
      </c>
      <c r="D122" s="67" t="s">
        <v>354</v>
      </c>
      <c r="E122" s="91">
        <f t="shared" si="33"/>
        <v>23.799999999999997</v>
      </c>
      <c r="F122" s="17">
        <f>VLOOKUP(C122,参阅件2生源地明细!$B$7:$M$130,12,FALSE)</f>
        <v>23.799999999999997</v>
      </c>
      <c r="G122" s="91"/>
      <c r="H122" s="16">
        <v>23.8</v>
      </c>
      <c r="I122" s="68">
        <v>23.8</v>
      </c>
      <c r="J122" s="13"/>
    </row>
    <row r="123" spans="1:10" ht="27" customHeight="1">
      <c r="A123" s="1">
        <v>266</v>
      </c>
      <c r="B123" s="69"/>
      <c r="C123" s="19" t="s">
        <v>320</v>
      </c>
      <c r="D123" s="67" t="s">
        <v>354</v>
      </c>
      <c r="E123" s="91">
        <f t="shared" si="33"/>
        <v>10.1</v>
      </c>
      <c r="F123" s="17">
        <f>VLOOKUP(C123,参阅件2生源地明细!$B$7:$M$130,12,FALSE)</f>
        <v>10.1</v>
      </c>
      <c r="G123" s="91"/>
      <c r="H123" s="16">
        <v>10.1</v>
      </c>
      <c r="I123" s="68">
        <v>10.1</v>
      </c>
      <c r="J123" s="13"/>
    </row>
    <row r="124" spans="1:10" ht="27" customHeight="1">
      <c r="A124" s="1">
        <v>267</v>
      </c>
      <c r="B124" s="69"/>
      <c r="C124" s="19" t="s">
        <v>321</v>
      </c>
      <c r="D124" s="67" t="s">
        <v>354</v>
      </c>
      <c r="E124" s="91">
        <f t="shared" si="33"/>
        <v>4.9000000000000004</v>
      </c>
      <c r="F124" s="17">
        <f>VLOOKUP(C124,参阅件2生源地明细!$B$7:$M$130,12,FALSE)</f>
        <v>4.9000000000000004</v>
      </c>
      <c r="G124" s="91"/>
      <c r="H124" s="16">
        <v>4.9000000000000004</v>
      </c>
      <c r="I124" s="68">
        <v>4.9000000000000004</v>
      </c>
      <c r="J124" s="13"/>
    </row>
    <row r="125" spans="1:10" ht="27" customHeight="1">
      <c r="A125" s="1">
        <v>268</v>
      </c>
      <c r="B125" s="31" t="s">
        <v>176</v>
      </c>
      <c r="C125" s="18" t="s">
        <v>0</v>
      </c>
      <c r="D125" s="15"/>
      <c r="E125" s="12">
        <f>SUM(E129:E131)+E126</f>
        <v>91.1</v>
      </c>
      <c r="F125" s="12">
        <f t="shared" ref="F125:G125" si="34">SUM(F129:F131)+F126</f>
        <v>91.1</v>
      </c>
      <c r="G125" s="12">
        <f t="shared" si="34"/>
        <v>0</v>
      </c>
      <c r="H125" s="13">
        <f>SUM(H129:H131)+H126</f>
        <v>91</v>
      </c>
      <c r="I125" s="13">
        <f t="shared" ref="I125:J125" si="35">SUM(I129:I131)+I126</f>
        <v>91</v>
      </c>
      <c r="J125" s="13">
        <f t="shared" si="35"/>
        <v>0</v>
      </c>
    </row>
    <row r="126" spans="1:10" ht="27" customHeight="1">
      <c r="A126" s="1">
        <v>269</v>
      </c>
      <c r="B126" s="31"/>
      <c r="C126" s="18" t="s">
        <v>132</v>
      </c>
      <c r="D126" s="15"/>
      <c r="E126" s="12">
        <f>E127+E128</f>
        <v>20.6</v>
      </c>
      <c r="F126" s="12">
        <f t="shared" ref="F126:G126" si="36">F127+F128</f>
        <v>20.6</v>
      </c>
      <c r="G126" s="12">
        <f t="shared" si="36"/>
        <v>0</v>
      </c>
      <c r="H126" s="13">
        <f>H127+H128</f>
        <v>20.6</v>
      </c>
      <c r="I126" s="13">
        <f t="shared" ref="I126:J126" si="37">I127+I128</f>
        <v>20.6</v>
      </c>
      <c r="J126" s="13">
        <f t="shared" si="37"/>
        <v>0</v>
      </c>
    </row>
    <row r="127" spans="1:10" ht="27" customHeight="1">
      <c r="A127" s="1">
        <v>274</v>
      </c>
      <c r="B127" s="69"/>
      <c r="C127" s="19" t="s">
        <v>78</v>
      </c>
      <c r="D127" s="67" t="s">
        <v>354</v>
      </c>
      <c r="E127" s="91">
        <f t="shared" ref="E127:E131" si="38">SUM(F127:G127)</f>
        <v>9.5</v>
      </c>
      <c r="F127" s="17">
        <f>VLOOKUP(C127,参阅件2生源地明细!$B$7:$M$130,12,FALSE)</f>
        <v>9.5</v>
      </c>
      <c r="G127" s="91"/>
      <c r="H127" s="16">
        <v>9.5</v>
      </c>
      <c r="I127" s="17">
        <v>9.5</v>
      </c>
      <c r="J127" s="13"/>
    </row>
    <row r="128" spans="1:10" ht="27" customHeight="1">
      <c r="A128" s="1">
        <v>275</v>
      </c>
      <c r="B128" s="69"/>
      <c r="C128" s="19" t="s">
        <v>182</v>
      </c>
      <c r="D128" s="67" t="s">
        <v>354</v>
      </c>
      <c r="E128" s="91">
        <f t="shared" si="38"/>
        <v>11.1</v>
      </c>
      <c r="F128" s="17">
        <f>VLOOKUP(C128,参阅件2生源地明细!$B$7:$M$130,12,FALSE)</f>
        <v>11.1</v>
      </c>
      <c r="G128" s="91"/>
      <c r="H128" s="16">
        <v>11.1</v>
      </c>
      <c r="I128" s="17">
        <v>11.1</v>
      </c>
      <c r="J128" s="13"/>
    </row>
    <row r="129" spans="1:10" ht="27" customHeight="1">
      <c r="A129" s="1">
        <v>276</v>
      </c>
      <c r="B129" s="69"/>
      <c r="C129" s="19" t="s">
        <v>322</v>
      </c>
      <c r="D129" s="67" t="s">
        <v>354</v>
      </c>
      <c r="E129" s="91">
        <f t="shared" si="38"/>
        <v>35.200000000000003</v>
      </c>
      <c r="F129" s="17">
        <f>VLOOKUP(C129,参阅件2生源地明细!$B$7:$M$130,12,FALSE)</f>
        <v>35.200000000000003</v>
      </c>
      <c r="G129" s="91"/>
      <c r="H129" s="16">
        <v>35.200000000000003</v>
      </c>
      <c r="I129" s="17">
        <v>35.200000000000003</v>
      </c>
      <c r="J129" s="13"/>
    </row>
    <row r="130" spans="1:10" ht="27" customHeight="1">
      <c r="A130" s="1">
        <v>277</v>
      </c>
      <c r="B130" s="69"/>
      <c r="C130" s="19" t="s">
        <v>323</v>
      </c>
      <c r="D130" s="67" t="s">
        <v>354</v>
      </c>
      <c r="E130" s="91">
        <f t="shared" si="38"/>
        <v>12.899999999999999</v>
      </c>
      <c r="F130" s="17">
        <f>VLOOKUP(C130,参阅件2生源地明细!$B$7:$M$130,12,FALSE)</f>
        <v>12.899999999999999</v>
      </c>
      <c r="G130" s="91"/>
      <c r="H130" s="16">
        <v>12.9</v>
      </c>
      <c r="I130" s="17">
        <v>12.9</v>
      </c>
      <c r="J130" s="13"/>
    </row>
    <row r="131" spans="1:10" ht="27" customHeight="1">
      <c r="A131" s="1">
        <v>278</v>
      </c>
      <c r="B131" s="69"/>
      <c r="C131" s="19" t="s">
        <v>324</v>
      </c>
      <c r="D131" s="67" t="s">
        <v>354</v>
      </c>
      <c r="E131" s="91">
        <f t="shared" si="38"/>
        <v>22.4</v>
      </c>
      <c r="F131" s="17">
        <f>VLOOKUP(C131,参阅件2生源地明细!$B$7:$M$130,12,FALSE)</f>
        <v>22.4</v>
      </c>
      <c r="G131" s="91"/>
      <c r="H131" s="16">
        <v>22.3</v>
      </c>
      <c r="I131" s="17">
        <v>22.3</v>
      </c>
      <c r="J131" s="13"/>
    </row>
    <row r="132" spans="1:10" ht="27" customHeight="1">
      <c r="A132" s="1">
        <v>279</v>
      </c>
      <c r="B132" s="31" t="s">
        <v>177</v>
      </c>
      <c r="C132" s="20" t="s">
        <v>0</v>
      </c>
      <c r="D132" s="15"/>
      <c r="E132" s="12">
        <f t="shared" ref="E132:J132" si="39">SUM(E136:E146)+E133</f>
        <v>120.4</v>
      </c>
      <c r="F132" s="12">
        <f t="shared" si="39"/>
        <v>120.4</v>
      </c>
      <c r="G132" s="12">
        <f t="shared" si="39"/>
        <v>0</v>
      </c>
      <c r="H132" s="13">
        <f t="shared" si="39"/>
        <v>120.30000000000001</v>
      </c>
      <c r="I132" s="13">
        <f t="shared" si="39"/>
        <v>120.30000000000001</v>
      </c>
      <c r="J132" s="13">
        <f t="shared" si="39"/>
        <v>0</v>
      </c>
    </row>
    <row r="133" spans="1:10" ht="27" customHeight="1">
      <c r="A133" s="1">
        <v>280</v>
      </c>
      <c r="B133" s="31"/>
      <c r="C133" s="18" t="s">
        <v>132</v>
      </c>
      <c r="D133" s="15"/>
      <c r="E133" s="12">
        <f>E134+E135</f>
        <v>5.4</v>
      </c>
      <c r="F133" s="12">
        <f t="shared" ref="F133:G133" si="40">F134+F135</f>
        <v>5.4</v>
      </c>
      <c r="G133" s="12">
        <f t="shared" si="40"/>
        <v>0</v>
      </c>
      <c r="H133" s="13">
        <f>H134+H135</f>
        <v>5.4</v>
      </c>
      <c r="I133" s="13">
        <f t="shared" ref="I133:J133" si="41">I134+I135</f>
        <v>5.4</v>
      </c>
      <c r="J133" s="13">
        <f t="shared" si="41"/>
        <v>0</v>
      </c>
    </row>
    <row r="134" spans="1:10" ht="27" customHeight="1">
      <c r="A134" s="1">
        <v>284</v>
      </c>
      <c r="B134" s="69"/>
      <c r="C134" s="19" t="s">
        <v>83</v>
      </c>
      <c r="D134" s="67" t="s">
        <v>354</v>
      </c>
      <c r="E134" s="91">
        <f t="shared" ref="E134:E146" si="42">SUM(F134:G134)</f>
        <v>3.9</v>
      </c>
      <c r="F134" s="17">
        <f>VLOOKUP(C134,参阅件2生源地明细!$B$7:$M$130,12,FALSE)</f>
        <v>3.9</v>
      </c>
      <c r="G134" s="91"/>
      <c r="H134" s="16">
        <v>3.9</v>
      </c>
      <c r="I134" s="17">
        <v>3.9</v>
      </c>
      <c r="J134" s="13"/>
    </row>
    <row r="135" spans="1:10" ht="27" customHeight="1">
      <c r="A135" s="1">
        <v>285</v>
      </c>
      <c r="B135" s="69"/>
      <c r="C135" s="19" t="s">
        <v>84</v>
      </c>
      <c r="D135" s="67" t="s">
        <v>354</v>
      </c>
      <c r="E135" s="91">
        <f t="shared" si="42"/>
        <v>1.5</v>
      </c>
      <c r="F135" s="17">
        <f>VLOOKUP(C135,参阅件2生源地明细!$B$7:$M$130,12,FALSE)</f>
        <v>1.5</v>
      </c>
      <c r="G135" s="91"/>
      <c r="H135" s="16">
        <v>1.5</v>
      </c>
      <c r="I135" s="17">
        <v>1.5</v>
      </c>
      <c r="J135" s="13"/>
    </row>
    <row r="136" spans="1:10" ht="27" customHeight="1">
      <c r="A136" s="1">
        <v>286</v>
      </c>
      <c r="B136" s="69"/>
      <c r="C136" s="19" t="s">
        <v>325</v>
      </c>
      <c r="D136" s="67" t="s">
        <v>354</v>
      </c>
      <c r="E136" s="91">
        <f t="shared" si="42"/>
        <v>6.9</v>
      </c>
      <c r="F136" s="17">
        <f>VLOOKUP(C136,参阅件2生源地明细!$B$7:$M$130,12,FALSE)</f>
        <v>6.9</v>
      </c>
      <c r="G136" s="91"/>
      <c r="H136" s="16">
        <v>6.9</v>
      </c>
      <c r="I136" s="17">
        <v>6.9</v>
      </c>
      <c r="J136" s="13"/>
    </row>
    <row r="137" spans="1:10" ht="27" customHeight="1">
      <c r="A137" s="1">
        <v>287</v>
      </c>
      <c r="B137" s="69"/>
      <c r="C137" s="19" t="s">
        <v>326</v>
      </c>
      <c r="D137" s="67" t="s">
        <v>354</v>
      </c>
      <c r="E137" s="91">
        <f t="shared" si="42"/>
        <v>21.5</v>
      </c>
      <c r="F137" s="17">
        <f>VLOOKUP(C137,参阅件2生源地明细!$B$7:$M$130,12,FALSE)</f>
        <v>21.5</v>
      </c>
      <c r="G137" s="91"/>
      <c r="H137" s="16">
        <v>21.5</v>
      </c>
      <c r="I137" s="17">
        <v>21.5</v>
      </c>
      <c r="J137" s="13"/>
    </row>
    <row r="138" spans="1:10" ht="27" customHeight="1">
      <c r="A138" s="1">
        <v>288</v>
      </c>
      <c r="B138" s="69"/>
      <c r="C138" s="19" t="s">
        <v>327</v>
      </c>
      <c r="D138" s="67" t="s">
        <v>354</v>
      </c>
      <c r="E138" s="91">
        <f t="shared" si="42"/>
        <v>10.3</v>
      </c>
      <c r="F138" s="17">
        <f>VLOOKUP(C138,参阅件2生源地明细!$B$7:$M$130,12,FALSE)</f>
        <v>10.3</v>
      </c>
      <c r="G138" s="91"/>
      <c r="H138" s="16">
        <v>10.3</v>
      </c>
      <c r="I138" s="17">
        <v>10.3</v>
      </c>
      <c r="J138" s="13"/>
    </row>
    <row r="139" spans="1:10" ht="27" customHeight="1">
      <c r="A139" s="1">
        <v>289</v>
      </c>
      <c r="B139" s="69"/>
      <c r="C139" s="19" t="s">
        <v>328</v>
      </c>
      <c r="D139" s="67" t="s">
        <v>354</v>
      </c>
      <c r="E139" s="91">
        <f t="shared" si="42"/>
        <v>7</v>
      </c>
      <c r="F139" s="17">
        <f>VLOOKUP(C139,参阅件2生源地明细!$B$7:$M$130,12,FALSE)</f>
        <v>7</v>
      </c>
      <c r="G139" s="91"/>
      <c r="H139" s="16">
        <v>7</v>
      </c>
      <c r="I139" s="17">
        <v>7</v>
      </c>
      <c r="J139" s="13"/>
    </row>
    <row r="140" spans="1:10" ht="27" customHeight="1">
      <c r="A140" s="1">
        <v>290</v>
      </c>
      <c r="B140" s="69"/>
      <c r="C140" s="19" t="s">
        <v>329</v>
      </c>
      <c r="D140" s="67" t="s">
        <v>354</v>
      </c>
      <c r="E140" s="91">
        <f t="shared" si="42"/>
        <v>15.7</v>
      </c>
      <c r="F140" s="17">
        <f>VLOOKUP(C140,参阅件2生源地明细!$B$7:$M$130,12,FALSE)</f>
        <v>15.7</v>
      </c>
      <c r="G140" s="91"/>
      <c r="H140" s="16">
        <v>15.6</v>
      </c>
      <c r="I140" s="17">
        <v>15.6</v>
      </c>
      <c r="J140" s="13"/>
    </row>
    <row r="141" spans="1:10" ht="27" customHeight="1">
      <c r="A141" s="1">
        <v>291</v>
      </c>
      <c r="B141" s="69"/>
      <c r="C141" s="19" t="s">
        <v>330</v>
      </c>
      <c r="D141" s="67" t="s">
        <v>354</v>
      </c>
      <c r="E141" s="91">
        <f t="shared" si="42"/>
        <v>7</v>
      </c>
      <c r="F141" s="17">
        <f>VLOOKUP(C141,参阅件2生源地明细!$B$7:$M$130,12,FALSE)</f>
        <v>7</v>
      </c>
      <c r="G141" s="91"/>
      <c r="H141" s="16">
        <v>7</v>
      </c>
      <c r="I141" s="17">
        <v>7</v>
      </c>
      <c r="J141" s="13"/>
    </row>
    <row r="142" spans="1:10" ht="27" customHeight="1">
      <c r="A142" s="1">
        <v>292</v>
      </c>
      <c r="B142" s="69"/>
      <c r="C142" s="19" t="s">
        <v>331</v>
      </c>
      <c r="D142" s="67" t="s">
        <v>354</v>
      </c>
      <c r="E142" s="91">
        <f t="shared" si="42"/>
        <v>8.6999999999999993</v>
      </c>
      <c r="F142" s="17">
        <f>VLOOKUP(C142,参阅件2生源地明细!$B$7:$M$130,12,FALSE)</f>
        <v>8.6999999999999993</v>
      </c>
      <c r="G142" s="91"/>
      <c r="H142" s="16">
        <v>8.6999999999999993</v>
      </c>
      <c r="I142" s="17">
        <v>8.6999999999999993</v>
      </c>
      <c r="J142" s="13"/>
    </row>
    <row r="143" spans="1:10" ht="27" customHeight="1">
      <c r="A143" s="1">
        <v>293</v>
      </c>
      <c r="B143" s="69"/>
      <c r="C143" s="19" t="s">
        <v>332</v>
      </c>
      <c r="D143" s="67" t="s">
        <v>354</v>
      </c>
      <c r="E143" s="91">
        <f t="shared" si="42"/>
        <v>8.3000000000000007</v>
      </c>
      <c r="F143" s="17">
        <f>VLOOKUP(C143,参阅件2生源地明细!$B$7:$M$130,12,FALSE)</f>
        <v>8.3000000000000007</v>
      </c>
      <c r="G143" s="91"/>
      <c r="H143" s="16">
        <v>8.3000000000000007</v>
      </c>
      <c r="I143" s="17">
        <v>8.3000000000000007</v>
      </c>
      <c r="J143" s="13"/>
    </row>
    <row r="144" spans="1:10" ht="27" customHeight="1">
      <c r="A144" s="1">
        <v>294</v>
      </c>
      <c r="B144" s="69"/>
      <c r="C144" s="19" t="s">
        <v>333</v>
      </c>
      <c r="D144" s="67" t="s">
        <v>354</v>
      </c>
      <c r="E144" s="91">
        <f t="shared" si="42"/>
        <v>8.9</v>
      </c>
      <c r="F144" s="17">
        <f>VLOOKUP(C144,参阅件2生源地明细!$B$7:$M$130,12,FALSE)</f>
        <v>8.9</v>
      </c>
      <c r="G144" s="91"/>
      <c r="H144" s="16">
        <v>8.9</v>
      </c>
      <c r="I144" s="17">
        <v>8.9</v>
      </c>
      <c r="J144" s="13"/>
    </row>
    <row r="145" spans="1:10" ht="27" customHeight="1">
      <c r="A145" s="1">
        <v>295</v>
      </c>
      <c r="B145" s="69"/>
      <c r="C145" s="19" t="s">
        <v>334</v>
      </c>
      <c r="D145" s="67" t="s">
        <v>354</v>
      </c>
      <c r="E145" s="91">
        <f t="shared" si="42"/>
        <v>15.6</v>
      </c>
      <c r="F145" s="17">
        <f>VLOOKUP(C145,参阅件2生源地明细!$B$7:$M$130,12,FALSE)</f>
        <v>15.6</v>
      </c>
      <c r="G145" s="91"/>
      <c r="H145" s="16">
        <v>15.6</v>
      </c>
      <c r="I145" s="17">
        <v>15.6</v>
      </c>
      <c r="J145" s="13"/>
    </row>
    <row r="146" spans="1:10" ht="27" customHeight="1">
      <c r="A146" s="1">
        <v>296</v>
      </c>
      <c r="B146" s="69"/>
      <c r="C146" s="19" t="s">
        <v>335</v>
      </c>
      <c r="D146" s="67" t="s">
        <v>354</v>
      </c>
      <c r="E146" s="91">
        <f t="shared" si="42"/>
        <v>5.0999999999999996</v>
      </c>
      <c r="F146" s="17">
        <f>VLOOKUP(C146,参阅件2生源地明细!$B$7:$M$130,12,FALSE)</f>
        <v>5.0999999999999996</v>
      </c>
      <c r="G146" s="91"/>
      <c r="H146" s="16">
        <v>5.0999999999999996</v>
      </c>
      <c r="I146" s="17">
        <v>5.0999999999999996</v>
      </c>
      <c r="J146" s="13"/>
    </row>
    <row r="147" spans="1:10" ht="27" customHeight="1">
      <c r="A147" s="1">
        <v>297</v>
      </c>
      <c r="B147" s="31" t="s">
        <v>178</v>
      </c>
      <c r="C147" s="18" t="s">
        <v>0</v>
      </c>
      <c r="D147" s="15"/>
      <c r="E147" s="12">
        <f t="shared" ref="E147:J147" si="43">E148+E151+E152</f>
        <v>51.6</v>
      </c>
      <c r="F147" s="12">
        <f t="shared" si="43"/>
        <v>51.6</v>
      </c>
      <c r="G147" s="12">
        <f t="shared" si="43"/>
        <v>0</v>
      </c>
      <c r="H147" s="13">
        <f t="shared" si="43"/>
        <v>51.6</v>
      </c>
      <c r="I147" s="13">
        <f t="shared" si="43"/>
        <v>51.6</v>
      </c>
      <c r="J147" s="13">
        <f t="shared" si="43"/>
        <v>0</v>
      </c>
    </row>
    <row r="148" spans="1:10" s="6" customFormat="1" ht="27" customHeight="1">
      <c r="A148" s="1">
        <v>298</v>
      </c>
      <c r="B148" s="31"/>
      <c r="C148" s="18" t="s">
        <v>132</v>
      </c>
      <c r="D148" s="15"/>
      <c r="E148" s="12">
        <f>E149+E150</f>
        <v>11.5</v>
      </c>
      <c r="F148" s="12">
        <f t="shared" ref="F148:G148" si="44">F149+F150</f>
        <v>11.5</v>
      </c>
      <c r="G148" s="12">
        <f t="shared" si="44"/>
        <v>0</v>
      </c>
      <c r="H148" s="13">
        <f>H149+H150</f>
        <v>11.5</v>
      </c>
      <c r="I148" s="13">
        <f t="shared" ref="I148:J148" si="45">I149+I150</f>
        <v>11.5</v>
      </c>
      <c r="J148" s="13">
        <f t="shared" si="45"/>
        <v>0</v>
      </c>
    </row>
    <row r="149" spans="1:10" ht="27" customHeight="1">
      <c r="A149" s="1">
        <v>300</v>
      </c>
      <c r="B149" s="69"/>
      <c r="C149" s="19" t="s">
        <v>147</v>
      </c>
      <c r="D149" s="67" t="s">
        <v>354</v>
      </c>
      <c r="E149" s="91">
        <f t="shared" ref="E149:E152" si="46">SUM(F149:G149)</f>
        <v>0.6</v>
      </c>
      <c r="F149" s="17">
        <f>VLOOKUP(C149,参阅件2生源地明细!$B$7:$M$130,12,FALSE)</f>
        <v>0.6</v>
      </c>
      <c r="G149" s="91"/>
      <c r="H149" s="16">
        <v>0.6</v>
      </c>
      <c r="I149" s="17">
        <v>0.6</v>
      </c>
      <c r="J149" s="13"/>
    </row>
    <row r="150" spans="1:10" ht="27" customHeight="1">
      <c r="A150" s="1">
        <v>301</v>
      </c>
      <c r="B150" s="69"/>
      <c r="C150" s="19" t="s">
        <v>92</v>
      </c>
      <c r="D150" s="67" t="s">
        <v>354</v>
      </c>
      <c r="E150" s="91">
        <f t="shared" si="46"/>
        <v>10.9</v>
      </c>
      <c r="F150" s="17">
        <f>VLOOKUP(C150,参阅件2生源地明细!$B$7:$M$130,12,FALSE)</f>
        <v>10.9</v>
      </c>
      <c r="G150" s="91"/>
      <c r="H150" s="16">
        <v>10.9</v>
      </c>
      <c r="I150" s="17">
        <v>10.9</v>
      </c>
      <c r="J150" s="13"/>
    </row>
    <row r="151" spans="1:10" ht="27" customHeight="1">
      <c r="A151" s="1">
        <v>302</v>
      </c>
      <c r="B151" s="69"/>
      <c r="C151" s="19" t="s">
        <v>336</v>
      </c>
      <c r="D151" s="67" t="s">
        <v>354</v>
      </c>
      <c r="E151" s="91">
        <f t="shared" si="46"/>
        <v>20.7</v>
      </c>
      <c r="F151" s="17">
        <f>VLOOKUP(C151,参阅件2生源地明细!$B$7:$M$130,12,FALSE)</f>
        <v>20.7</v>
      </c>
      <c r="G151" s="91"/>
      <c r="H151" s="16">
        <v>20.7</v>
      </c>
      <c r="I151" s="17">
        <v>20.7</v>
      </c>
      <c r="J151" s="13"/>
    </row>
    <row r="152" spans="1:10" ht="27" customHeight="1">
      <c r="A152" s="1">
        <v>303</v>
      </c>
      <c r="B152" s="69"/>
      <c r="C152" s="19" t="s">
        <v>337</v>
      </c>
      <c r="D152" s="67" t="s">
        <v>354</v>
      </c>
      <c r="E152" s="91">
        <f t="shared" si="46"/>
        <v>19.399999999999999</v>
      </c>
      <c r="F152" s="17">
        <f>VLOOKUP(C152,参阅件2生源地明细!$B$7:$M$130,12,FALSE)</f>
        <v>19.399999999999999</v>
      </c>
      <c r="G152" s="91"/>
      <c r="H152" s="16">
        <v>19.399999999999999</v>
      </c>
      <c r="I152" s="17">
        <v>19.399999999999999</v>
      </c>
      <c r="J152" s="13"/>
    </row>
    <row r="153" spans="1:10" ht="27" customHeight="1">
      <c r="A153" s="1">
        <v>304</v>
      </c>
      <c r="B153" s="31" t="s">
        <v>179</v>
      </c>
      <c r="C153" s="20" t="s">
        <v>0</v>
      </c>
      <c r="D153" s="15"/>
      <c r="E153" s="12">
        <f>SUM(E154:E161)</f>
        <v>293.5</v>
      </c>
      <c r="F153" s="12">
        <f t="shared" ref="F153:G153" si="47">SUM(F154:F161)</f>
        <v>293.5</v>
      </c>
      <c r="G153" s="12">
        <f t="shared" si="47"/>
        <v>0</v>
      </c>
      <c r="H153" s="13">
        <f>SUM(H154:H161)</f>
        <v>293.5</v>
      </c>
      <c r="I153" s="13">
        <f t="shared" ref="I153:J153" si="48">SUM(I154:I161)</f>
        <v>293.5</v>
      </c>
      <c r="J153" s="13">
        <f t="shared" si="48"/>
        <v>0</v>
      </c>
    </row>
    <row r="154" spans="1:10" ht="27" customHeight="1">
      <c r="A154" s="1">
        <v>309</v>
      </c>
      <c r="B154" s="70"/>
      <c r="C154" s="19" t="s">
        <v>338</v>
      </c>
      <c r="D154" s="67" t="s">
        <v>354</v>
      </c>
      <c r="E154" s="91">
        <f t="shared" ref="E154:E161" si="49">SUM(F154:G154)</f>
        <v>27.9</v>
      </c>
      <c r="F154" s="17">
        <f>VLOOKUP(C154,参阅件2生源地明细!$B$7:$M$130,12,FALSE)</f>
        <v>27.9</v>
      </c>
      <c r="G154" s="91"/>
      <c r="H154" s="16">
        <v>27.9</v>
      </c>
      <c r="I154" s="17">
        <v>27.9</v>
      </c>
      <c r="J154" s="13"/>
    </row>
    <row r="155" spans="1:10" ht="27" customHeight="1">
      <c r="A155" s="1">
        <v>310</v>
      </c>
      <c r="B155" s="70"/>
      <c r="C155" s="19" t="s">
        <v>339</v>
      </c>
      <c r="D155" s="67" t="s">
        <v>354</v>
      </c>
      <c r="E155" s="91">
        <f t="shared" si="49"/>
        <v>33.700000000000003</v>
      </c>
      <c r="F155" s="17">
        <f>VLOOKUP(C155,参阅件2生源地明细!$B$7:$M$130,12,FALSE)</f>
        <v>33.700000000000003</v>
      </c>
      <c r="G155" s="91"/>
      <c r="H155" s="16">
        <v>33.700000000000003</v>
      </c>
      <c r="I155" s="17">
        <v>33.700000000000003</v>
      </c>
      <c r="J155" s="13"/>
    </row>
    <row r="156" spans="1:10" ht="27" customHeight="1">
      <c r="A156" s="1">
        <v>311</v>
      </c>
      <c r="B156" s="70"/>
      <c r="C156" s="19" t="s">
        <v>340</v>
      </c>
      <c r="D156" s="67" t="s">
        <v>354</v>
      </c>
      <c r="E156" s="91">
        <f t="shared" si="49"/>
        <v>37</v>
      </c>
      <c r="F156" s="17">
        <f>VLOOKUP(C156,参阅件2生源地明细!$B$7:$M$130,12,FALSE)</f>
        <v>37</v>
      </c>
      <c r="G156" s="91"/>
      <c r="H156" s="16">
        <v>37</v>
      </c>
      <c r="I156" s="17">
        <v>37</v>
      </c>
      <c r="J156" s="13"/>
    </row>
    <row r="157" spans="1:10" ht="27" customHeight="1">
      <c r="A157" s="1">
        <v>312</v>
      </c>
      <c r="B157" s="70"/>
      <c r="C157" s="19" t="s">
        <v>341</v>
      </c>
      <c r="D157" s="67" t="s">
        <v>354</v>
      </c>
      <c r="E157" s="91">
        <f t="shared" si="49"/>
        <v>29.8</v>
      </c>
      <c r="F157" s="17">
        <f>VLOOKUP(C157,参阅件2生源地明细!$B$7:$M$130,12,FALSE)</f>
        <v>29.8</v>
      </c>
      <c r="G157" s="91"/>
      <c r="H157" s="16">
        <v>29.8</v>
      </c>
      <c r="I157" s="17">
        <v>29.8</v>
      </c>
      <c r="J157" s="13"/>
    </row>
    <row r="158" spans="1:10" ht="27" customHeight="1">
      <c r="A158" s="1">
        <v>313</v>
      </c>
      <c r="B158" s="70"/>
      <c r="C158" s="19" t="s">
        <v>342</v>
      </c>
      <c r="D158" s="67" t="s">
        <v>354</v>
      </c>
      <c r="E158" s="91">
        <f t="shared" si="49"/>
        <v>39.5</v>
      </c>
      <c r="F158" s="17">
        <f>VLOOKUP(C158,参阅件2生源地明细!$B$7:$M$130,12,FALSE)</f>
        <v>39.5</v>
      </c>
      <c r="G158" s="91"/>
      <c r="H158" s="16">
        <v>39.5</v>
      </c>
      <c r="I158" s="17">
        <v>39.5</v>
      </c>
      <c r="J158" s="13"/>
    </row>
    <row r="159" spans="1:10" ht="27" customHeight="1">
      <c r="A159" s="1">
        <v>314</v>
      </c>
      <c r="B159" s="70"/>
      <c r="C159" s="19" t="s">
        <v>343</v>
      </c>
      <c r="D159" s="67" t="s">
        <v>354</v>
      </c>
      <c r="E159" s="91">
        <f t="shared" si="49"/>
        <v>39</v>
      </c>
      <c r="F159" s="17">
        <f>VLOOKUP(C159,参阅件2生源地明细!$B$7:$M$130,12,FALSE)</f>
        <v>39</v>
      </c>
      <c r="G159" s="91"/>
      <c r="H159" s="16">
        <v>39</v>
      </c>
      <c r="I159" s="17">
        <v>39</v>
      </c>
      <c r="J159" s="13"/>
    </row>
    <row r="160" spans="1:10" ht="27" customHeight="1">
      <c r="A160" s="1">
        <v>315</v>
      </c>
      <c r="B160" s="70"/>
      <c r="C160" s="19" t="s">
        <v>344</v>
      </c>
      <c r="D160" s="67" t="s">
        <v>354</v>
      </c>
      <c r="E160" s="91">
        <f t="shared" si="49"/>
        <v>37</v>
      </c>
      <c r="F160" s="17">
        <f>VLOOKUP(C160,参阅件2生源地明细!$B$7:$M$130,12,FALSE)</f>
        <v>37</v>
      </c>
      <c r="G160" s="91"/>
      <c r="H160" s="16">
        <v>37</v>
      </c>
      <c r="I160" s="17">
        <v>37</v>
      </c>
      <c r="J160" s="13"/>
    </row>
    <row r="161" spans="1:10" ht="27" customHeight="1">
      <c r="A161" s="1">
        <v>316</v>
      </c>
      <c r="B161" s="70"/>
      <c r="C161" s="19" t="s">
        <v>345</v>
      </c>
      <c r="D161" s="67" t="s">
        <v>354</v>
      </c>
      <c r="E161" s="91">
        <f t="shared" si="49"/>
        <v>49.6</v>
      </c>
      <c r="F161" s="17">
        <f>VLOOKUP(C161,参阅件2生源地明细!$B$7:$M$130,12,FALSE)</f>
        <v>49.6</v>
      </c>
      <c r="G161" s="91"/>
      <c r="H161" s="16">
        <v>49.6</v>
      </c>
      <c r="I161" s="17">
        <v>49.6</v>
      </c>
      <c r="J161" s="13"/>
    </row>
  </sheetData>
  <mergeCells count="5">
    <mergeCell ref="B2:J2"/>
    <mergeCell ref="C1:J1"/>
    <mergeCell ref="B4:C5"/>
    <mergeCell ref="D4:D5"/>
    <mergeCell ref="E4:G4"/>
  </mergeCells>
  <phoneticPr fontId="6" type="noConversion"/>
  <printOptions horizontalCentered="1"/>
  <pageMargins left="0.74803149606299213" right="0.59055118110236227" top="0.98425196850393704" bottom="0.86614173228346458" header="0.51181102362204722" footer="0.51181102362204722"/>
  <pageSetup paperSize="9" scale="90" fitToHeight="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"/>
  <sheetViews>
    <sheetView workbookViewId="0">
      <selection activeCell="O18" sqref="O18"/>
    </sheetView>
  </sheetViews>
  <sheetFormatPr defaultRowHeight="13.5"/>
  <cols>
    <col min="1" max="1" width="3.875" style="24" customWidth="1"/>
    <col min="2" max="2" width="12.875" style="50" customWidth="1"/>
    <col min="3" max="3" width="33.375" style="24" hidden="1" customWidth="1"/>
    <col min="4" max="4" width="10.375" style="24" customWidth="1"/>
    <col min="5" max="5" width="8.75" style="24" customWidth="1"/>
    <col min="6" max="6" width="10.125" style="24" hidden="1" customWidth="1"/>
    <col min="7" max="7" width="9.875" style="24" customWidth="1"/>
    <col min="8" max="8" width="10.5" style="24" customWidth="1"/>
    <col min="9" max="9" width="8.5" style="24" customWidth="1"/>
    <col min="10" max="10" width="13.625" style="27" customWidth="1"/>
    <col min="11" max="11" width="9.125" style="24" customWidth="1"/>
    <col min="12" max="12" width="8.875" style="47"/>
    <col min="13" max="13" width="9.25" style="27" customWidth="1"/>
    <col min="14" max="255" width="9" style="24"/>
    <col min="256" max="256" width="7.375" style="24" customWidth="1"/>
    <col min="257" max="257" width="33.375" style="24" customWidth="1"/>
    <col min="258" max="258" width="18.375" style="24" customWidth="1"/>
    <col min="259" max="259" width="8" style="24" customWidth="1"/>
    <col min="260" max="260" width="18.75" style="24" customWidth="1"/>
    <col min="261" max="261" width="20.375" style="24" customWidth="1"/>
    <col min="262" max="262" width="10.75" style="24" customWidth="1"/>
    <col min="263" max="263" width="15.375" style="24" customWidth="1"/>
    <col min="264" max="264" width="9" style="24"/>
    <col min="265" max="265" width="10.875" style="24" customWidth="1"/>
    <col min="266" max="266" width="9" style="24"/>
    <col min="267" max="267" width="9.25" style="24" customWidth="1"/>
    <col min="268" max="511" width="9" style="24"/>
    <col min="512" max="512" width="7.375" style="24" customWidth="1"/>
    <col min="513" max="513" width="33.375" style="24" customWidth="1"/>
    <col min="514" max="514" width="18.375" style="24" customWidth="1"/>
    <col min="515" max="515" width="8" style="24" customWidth="1"/>
    <col min="516" max="516" width="18.75" style="24" customWidth="1"/>
    <col min="517" max="517" width="20.375" style="24" customWidth="1"/>
    <col min="518" max="518" width="10.75" style="24" customWidth="1"/>
    <col min="519" max="519" width="15.375" style="24" customWidth="1"/>
    <col min="520" max="520" width="9" style="24"/>
    <col min="521" max="521" width="10.875" style="24" customWidth="1"/>
    <col min="522" max="522" width="9" style="24"/>
    <col min="523" max="523" width="9.25" style="24" customWidth="1"/>
    <col min="524" max="767" width="9" style="24"/>
    <col min="768" max="768" width="7.375" style="24" customWidth="1"/>
    <col min="769" max="769" width="33.375" style="24" customWidth="1"/>
    <col min="770" max="770" width="18.375" style="24" customWidth="1"/>
    <col min="771" max="771" width="8" style="24" customWidth="1"/>
    <col min="772" max="772" width="18.75" style="24" customWidth="1"/>
    <col min="773" max="773" width="20.375" style="24" customWidth="1"/>
    <col min="774" max="774" width="10.75" style="24" customWidth="1"/>
    <col min="775" max="775" width="15.375" style="24" customWidth="1"/>
    <col min="776" max="776" width="9" style="24"/>
    <col min="777" max="777" width="10.875" style="24" customWidth="1"/>
    <col min="778" max="778" width="9" style="24"/>
    <col min="779" max="779" width="9.25" style="24" customWidth="1"/>
    <col min="780" max="1023" width="9" style="24"/>
    <col min="1024" max="1024" width="7.375" style="24" customWidth="1"/>
    <col min="1025" max="1025" width="33.375" style="24" customWidth="1"/>
    <col min="1026" max="1026" width="18.375" style="24" customWidth="1"/>
    <col min="1027" max="1027" width="8" style="24" customWidth="1"/>
    <col min="1028" max="1028" width="18.75" style="24" customWidth="1"/>
    <col min="1029" max="1029" width="20.375" style="24" customWidth="1"/>
    <col min="1030" max="1030" width="10.75" style="24" customWidth="1"/>
    <col min="1031" max="1031" width="15.375" style="24" customWidth="1"/>
    <col min="1032" max="1032" width="9" style="24"/>
    <col min="1033" max="1033" width="10.875" style="24" customWidth="1"/>
    <col min="1034" max="1034" width="9" style="24"/>
    <col min="1035" max="1035" width="9.25" style="24" customWidth="1"/>
    <col min="1036" max="1279" width="9" style="24"/>
    <col min="1280" max="1280" width="7.375" style="24" customWidth="1"/>
    <col min="1281" max="1281" width="33.375" style="24" customWidth="1"/>
    <col min="1282" max="1282" width="18.375" style="24" customWidth="1"/>
    <col min="1283" max="1283" width="8" style="24" customWidth="1"/>
    <col min="1284" max="1284" width="18.75" style="24" customWidth="1"/>
    <col min="1285" max="1285" width="20.375" style="24" customWidth="1"/>
    <col min="1286" max="1286" width="10.75" style="24" customWidth="1"/>
    <col min="1287" max="1287" width="15.375" style="24" customWidth="1"/>
    <col min="1288" max="1288" width="9" style="24"/>
    <col min="1289" max="1289" width="10.875" style="24" customWidth="1"/>
    <col min="1290" max="1290" width="9" style="24"/>
    <col min="1291" max="1291" width="9.25" style="24" customWidth="1"/>
    <col min="1292" max="1535" width="9" style="24"/>
    <col min="1536" max="1536" width="7.375" style="24" customWidth="1"/>
    <col min="1537" max="1537" width="33.375" style="24" customWidth="1"/>
    <col min="1538" max="1538" width="18.375" style="24" customWidth="1"/>
    <col min="1539" max="1539" width="8" style="24" customWidth="1"/>
    <col min="1540" max="1540" width="18.75" style="24" customWidth="1"/>
    <col min="1541" max="1541" width="20.375" style="24" customWidth="1"/>
    <col min="1542" max="1542" width="10.75" style="24" customWidth="1"/>
    <col min="1543" max="1543" width="15.375" style="24" customWidth="1"/>
    <col min="1544" max="1544" width="9" style="24"/>
    <col min="1545" max="1545" width="10.875" style="24" customWidth="1"/>
    <col min="1546" max="1546" width="9" style="24"/>
    <col min="1547" max="1547" width="9.25" style="24" customWidth="1"/>
    <col min="1548" max="1791" width="9" style="24"/>
    <col min="1792" max="1792" width="7.375" style="24" customWidth="1"/>
    <col min="1793" max="1793" width="33.375" style="24" customWidth="1"/>
    <col min="1794" max="1794" width="18.375" style="24" customWidth="1"/>
    <col min="1795" max="1795" width="8" style="24" customWidth="1"/>
    <col min="1796" max="1796" width="18.75" style="24" customWidth="1"/>
    <col min="1797" max="1797" width="20.375" style="24" customWidth="1"/>
    <col min="1798" max="1798" width="10.75" style="24" customWidth="1"/>
    <col min="1799" max="1799" width="15.375" style="24" customWidth="1"/>
    <col min="1800" max="1800" width="9" style="24"/>
    <col min="1801" max="1801" width="10.875" style="24" customWidth="1"/>
    <col min="1802" max="1802" width="9" style="24"/>
    <col min="1803" max="1803" width="9.25" style="24" customWidth="1"/>
    <col min="1804" max="2047" width="9" style="24"/>
    <col min="2048" max="2048" width="7.375" style="24" customWidth="1"/>
    <col min="2049" max="2049" width="33.375" style="24" customWidth="1"/>
    <col min="2050" max="2050" width="18.375" style="24" customWidth="1"/>
    <col min="2051" max="2051" width="8" style="24" customWidth="1"/>
    <col min="2052" max="2052" width="18.75" style="24" customWidth="1"/>
    <col min="2053" max="2053" width="20.375" style="24" customWidth="1"/>
    <col min="2054" max="2054" width="10.75" style="24" customWidth="1"/>
    <col min="2055" max="2055" width="15.375" style="24" customWidth="1"/>
    <col min="2056" max="2056" width="9" style="24"/>
    <col min="2057" max="2057" width="10.875" style="24" customWidth="1"/>
    <col min="2058" max="2058" width="9" style="24"/>
    <col min="2059" max="2059" width="9.25" style="24" customWidth="1"/>
    <col min="2060" max="2303" width="9" style="24"/>
    <col min="2304" max="2304" width="7.375" style="24" customWidth="1"/>
    <col min="2305" max="2305" width="33.375" style="24" customWidth="1"/>
    <col min="2306" max="2306" width="18.375" style="24" customWidth="1"/>
    <col min="2307" max="2307" width="8" style="24" customWidth="1"/>
    <col min="2308" max="2308" width="18.75" style="24" customWidth="1"/>
    <col min="2309" max="2309" width="20.375" style="24" customWidth="1"/>
    <col min="2310" max="2310" width="10.75" style="24" customWidth="1"/>
    <col min="2311" max="2311" width="15.375" style="24" customWidth="1"/>
    <col min="2312" max="2312" width="9" style="24"/>
    <col min="2313" max="2313" width="10.875" style="24" customWidth="1"/>
    <col min="2314" max="2314" width="9" style="24"/>
    <col min="2315" max="2315" width="9.25" style="24" customWidth="1"/>
    <col min="2316" max="2559" width="9" style="24"/>
    <col min="2560" max="2560" width="7.375" style="24" customWidth="1"/>
    <col min="2561" max="2561" width="33.375" style="24" customWidth="1"/>
    <col min="2562" max="2562" width="18.375" style="24" customWidth="1"/>
    <col min="2563" max="2563" width="8" style="24" customWidth="1"/>
    <col min="2564" max="2564" width="18.75" style="24" customWidth="1"/>
    <col min="2565" max="2565" width="20.375" style="24" customWidth="1"/>
    <col min="2566" max="2566" width="10.75" style="24" customWidth="1"/>
    <col min="2567" max="2567" width="15.375" style="24" customWidth="1"/>
    <col min="2568" max="2568" width="9" style="24"/>
    <col min="2569" max="2569" width="10.875" style="24" customWidth="1"/>
    <col min="2570" max="2570" width="9" style="24"/>
    <col min="2571" max="2571" width="9.25" style="24" customWidth="1"/>
    <col min="2572" max="2815" width="9" style="24"/>
    <col min="2816" max="2816" width="7.375" style="24" customWidth="1"/>
    <col min="2817" max="2817" width="33.375" style="24" customWidth="1"/>
    <col min="2818" max="2818" width="18.375" style="24" customWidth="1"/>
    <col min="2819" max="2819" width="8" style="24" customWidth="1"/>
    <col min="2820" max="2820" width="18.75" style="24" customWidth="1"/>
    <col min="2821" max="2821" width="20.375" style="24" customWidth="1"/>
    <col min="2822" max="2822" width="10.75" style="24" customWidth="1"/>
    <col min="2823" max="2823" width="15.375" style="24" customWidth="1"/>
    <col min="2824" max="2824" width="9" style="24"/>
    <col min="2825" max="2825" width="10.875" style="24" customWidth="1"/>
    <col min="2826" max="2826" width="9" style="24"/>
    <col min="2827" max="2827" width="9.25" style="24" customWidth="1"/>
    <col min="2828" max="3071" width="9" style="24"/>
    <col min="3072" max="3072" width="7.375" style="24" customWidth="1"/>
    <col min="3073" max="3073" width="33.375" style="24" customWidth="1"/>
    <col min="3074" max="3074" width="18.375" style="24" customWidth="1"/>
    <col min="3075" max="3075" width="8" style="24" customWidth="1"/>
    <col min="3076" max="3076" width="18.75" style="24" customWidth="1"/>
    <col min="3077" max="3077" width="20.375" style="24" customWidth="1"/>
    <col min="3078" max="3078" width="10.75" style="24" customWidth="1"/>
    <col min="3079" max="3079" width="15.375" style="24" customWidth="1"/>
    <col min="3080" max="3080" width="9" style="24"/>
    <col min="3081" max="3081" width="10.875" style="24" customWidth="1"/>
    <col min="3082" max="3082" width="9" style="24"/>
    <col min="3083" max="3083" width="9.25" style="24" customWidth="1"/>
    <col min="3084" max="3327" width="9" style="24"/>
    <col min="3328" max="3328" width="7.375" style="24" customWidth="1"/>
    <col min="3329" max="3329" width="33.375" style="24" customWidth="1"/>
    <col min="3330" max="3330" width="18.375" style="24" customWidth="1"/>
    <col min="3331" max="3331" width="8" style="24" customWidth="1"/>
    <col min="3332" max="3332" width="18.75" style="24" customWidth="1"/>
    <col min="3333" max="3333" width="20.375" style="24" customWidth="1"/>
    <col min="3334" max="3334" width="10.75" style="24" customWidth="1"/>
    <col min="3335" max="3335" width="15.375" style="24" customWidth="1"/>
    <col min="3336" max="3336" width="9" style="24"/>
    <col min="3337" max="3337" width="10.875" style="24" customWidth="1"/>
    <col min="3338" max="3338" width="9" style="24"/>
    <col min="3339" max="3339" width="9.25" style="24" customWidth="1"/>
    <col min="3340" max="3583" width="9" style="24"/>
    <col min="3584" max="3584" width="7.375" style="24" customWidth="1"/>
    <col min="3585" max="3585" width="33.375" style="24" customWidth="1"/>
    <col min="3586" max="3586" width="18.375" style="24" customWidth="1"/>
    <col min="3587" max="3587" width="8" style="24" customWidth="1"/>
    <col min="3588" max="3588" width="18.75" style="24" customWidth="1"/>
    <col min="3589" max="3589" width="20.375" style="24" customWidth="1"/>
    <col min="3590" max="3590" width="10.75" style="24" customWidth="1"/>
    <col min="3591" max="3591" width="15.375" style="24" customWidth="1"/>
    <col min="3592" max="3592" width="9" style="24"/>
    <col min="3593" max="3593" width="10.875" style="24" customWidth="1"/>
    <col min="3594" max="3594" width="9" style="24"/>
    <col min="3595" max="3595" width="9.25" style="24" customWidth="1"/>
    <col min="3596" max="3839" width="9" style="24"/>
    <col min="3840" max="3840" width="7.375" style="24" customWidth="1"/>
    <col min="3841" max="3841" width="33.375" style="24" customWidth="1"/>
    <col min="3842" max="3842" width="18.375" style="24" customWidth="1"/>
    <col min="3843" max="3843" width="8" style="24" customWidth="1"/>
    <col min="3844" max="3844" width="18.75" style="24" customWidth="1"/>
    <col min="3845" max="3845" width="20.375" style="24" customWidth="1"/>
    <col min="3846" max="3846" width="10.75" style="24" customWidth="1"/>
    <col min="3847" max="3847" width="15.375" style="24" customWidth="1"/>
    <col min="3848" max="3848" width="9" style="24"/>
    <col min="3849" max="3849" width="10.875" style="24" customWidth="1"/>
    <col min="3850" max="3850" width="9" style="24"/>
    <col min="3851" max="3851" width="9.25" style="24" customWidth="1"/>
    <col min="3852" max="4095" width="9" style="24"/>
    <col min="4096" max="4096" width="7.375" style="24" customWidth="1"/>
    <col min="4097" max="4097" width="33.375" style="24" customWidth="1"/>
    <col min="4098" max="4098" width="18.375" style="24" customWidth="1"/>
    <col min="4099" max="4099" width="8" style="24" customWidth="1"/>
    <col min="4100" max="4100" width="18.75" style="24" customWidth="1"/>
    <col min="4101" max="4101" width="20.375" style="24" customWidth="1"/>
    <col min="4102" max="4102" width="10.75" style="24" customWidth="1"/>
    <col min="4103" max="4103" width="15.375" style="24" customWidth="1"/>
    <col min="4104" max="4104" width="9" style="24"/>
    <col min="4105" max="4105" width="10.875" style="24" customWidth="1"/>
    <col min="4106" max="4106" width="9" style="24"/>
    <col min="4107" max="4107" width="9.25" style="24" customWidth="1"/>
    <col min="4108" max="4351" width="9" style="24"/>
    <col min="4352" max="4352" width="7.375" style="24" customWidth="1"/>
    <col min="4353" max="4353" width="33.375" style="24" customWidth="1"/>
    <col min="4354" max="4354" width="18.375" style="24" customWidth="1"/>
    <col min="4355" max="4355" width="8" style="24" customWidth="1"/>
    <col min="4356" max="4356" width="18.75" style="24" customWidth="1"/>
    <col min="4357" max="4357" width="20.375" style="24" customWidth="1"/>
    <col min="4358" max="4358" width="10.75" style="24" customWidth="1"/>
    <col min="4359" max="4359" width="15.375" style="24" customWidth="1"/>
    <col min="4360" max="4360" width="9" style="24"/>
    <col min="4361" max="4361" width="10.875" style="24" customWidth="1"/>
    <col min="4362" max="4362" width="9" style="24"/>
    <col min="4363" max="4363" width="9.25" style="24" customWidth="1"/>
    <col min="4364" max="4607" width="9" style="24"/>
    <col min="4608" max="4608" width="7.375" style="24" customWidth="1"/>
    <col min="4609" max="4609" width="33.375" style="24" customWidth="1"/>
    <col min="4610" max="4610" width="18.375" style="24" customWidth="1"/>
    <col min="4611" max="4611" width="8" style="24" customWidth="1"/>
    <col min="4612" max="4612" width="18.75" style="24" customWidth="1"/>
    <col min="4613" max="4613" width="20.375" style="24" customWidth="1"/>
    <col min="4614" max="4614" width="10.75" style="24" customWidth="1"/>
    <col min="4615" max="4615" width="15.375" style="24" customWidth="1"/>
    <col min="4616" max="4616" width="9" style="24"/>
    <col min="4617" max="4617" width="10.875" style="24" customWidth="1"/>
    <col min="4618" max="4618" width="9" style="24"/>
    <col min="4619" max="4619" width="9.25" style="24" customWidth="1"/>
    <col min="4620" max="4863" width="9" style="24"/>
    <col min="4864" max="4864" width="7.375" style="24" customWidth="1"/>
    <col min="4865" max="4865" width="33.375" style="24" customWidth="1"/>
    <col min="4866" max="4866" width="18.375" style="24" customWidth="1"/>
    <col min="4867" max="4867" width="8" style="24" customWidth="1"/>
    <col min="4868" max="4868" width="18.75" style="24" customWidth="1"/>
    <col min="4869" max="4869" width="20.375" style="24" customWidth="1"/>
    <col min="4870" max="4870" width="10.75" style="24" customWidth="1"/>
    <col min="4871" max="4871" width="15.375" style="24" customWidth="1"/>
    <col min="4872" max="4872" width="9" style="24"/>
    <col min="4873" max="4873" width="10.875" style="24" customWidth="1"/>
    <col min="4874" max="4874" width="9" style="24"/>
    <col min="4875" max="4875" width="9.25" style="24" customWidth="1"/>
    <col min="4876" max="5119" width="9" style="24"/>
    <col min="5120" max="5120" width="7.375" style="24" customWidth="1"/>
    <col min="5121" max="5121" width="33.375" style="24" customWidth="1"/>
    <col min="5122" max="5122" width="18.375" style="24" customWidth="1"/>
    <col min="5123" max="5123" width="8" style="24" customWidth="1"/>
    <col min="5124" max="5124" width="18.75" style="24" customWidth="1"/>
    <col min="5125" max="5125" width="20.375" style="24" customWidth="1"/>
    <col min="5126" max="5126" width="10.75" style="24" customWidth="1"/>
    <col min="5127" max="5127" width="15.375" style="24" customWidth="1"/>
    <col min="5128" max="5128" width="9" style="24"/>
    <col min="5129" max="5129" width="10.875" style="24" customWidth="1"/>
    <col min="5130" max="5130" width="9" style="24"/>
    <col min="5131" max="5131" width="9.25" style="24" customWidth="1"/>
    <col min="5132" max="5375" width="9" style="24"/>
    <col min="5376" max="5376" width="7.375" style="24" customWidth="1"/>
    <col min="5377" max="5377" width="33.375" style="24" customWidth="1"/>
    <col min="5378" max="5378" width="18.375" style="24" customWidth="1"/>
    <col min="5379" max="5379" width="8" style="24" customWidth="1"/>
    <col min="5380" max="5380" width="18.75" style="24" customWidth="1"/>
    <col min="5381" max="5381" width="20.375" style="24" customWidth="1"/>
    <col min="5382" max="5382" width="10.75" style="24" customWidth="1"/>
    <col min="5383" max="5383" width="15.375" style="24" customWidth="1"/>
    <col min="5384" max="5384" width="9" style="24"/>
    <col min="5385" max="5385" width="10.875" style="24" customWidth="1"/>
    <col min="5386" max="5386" width="9" style="24"/>
    <col min="5387" max="5387" width="9.25" style="24" customWidth="1"/>
    <col min="5388" max="5631" width="9" style="24"/>
    <col min="5632" max="5632" width="7.375" style="24" customWidth="1"/>
    <col min="5633" max="5633" width="33.375" style="24" customWidth="1"/>
    <col min="5634" max="5634" width="18.375" style="24" customWidth="1"/>
    <col min="5635" max="5635" width="8" style="24" customWidth="1"/>
    <col min="5636" max="5636" width="18.75" style="24" customWidth="1"/>
    <col min="5637" max="5637" width="20.375" style="24" customWidth="1"/>
    <col min="5638" max="5638" width="10.75" style="24" customWidth="1"/>
    <col min="5639" max="5639" width="15.375" style="24" customWidth="1"/>
    <col min="5640" max="5640" width="9" style="24"/>
    <col min="5641" max="5641" width="10.875" style="24" customWidth="1"/>
    <col min="5642" max="5642" width="9" style="24"/>
    <col min="5643" max="5643" width="9.25" style="24" customWidth="1"/>
    <col min="5644" max="5887" width="9" style="24"/>
    <col min="5888" max="5888" width="7.375" style="24" customWidth="1"/>
    <col min="5889" max="5889" width="33.375" style="24" customWidth="1"/>
    <col min="5890" max="5890" width="18.375" style="24" customWidth="1"/>
    <col min="5891" max="5891" width="8" style="24" customWidth="1"/>
    <col min="5892" max="5892" width="18.75" style="24" customWidth="1"/>
    <col min="5893" max="5893" width="20.375" style="24" customWidth="1"/>
    <col min="5894" max="5894" width="10.75" style="24" customWidth="1"/>
    <col min="5895" max="5895" width="15.375" style="24" customWidth="1"/>
    <col min="5896" max="5896" width="9" style="24"/>
    <col min="5897" max="5897" width="10.875" style="24" customWidth="1"/>
    <col min="5898" max="5898" width="9" style="24"/>
    <col min="5899" max="5899" width="9.25" style="24" customWidth="1"/>
    <col min="5900" max="6143" width="9" style="24"/>
    <col min="6144" max="6144" width="7.375" style="24" customWidth="1"/>
    <col min="6145" max="6145" width="33.375" style="24" customWidth="1"/>
    <col min="6146" max="6146" width="18.375" style="24" customWidth="1"/>
    <col min="6147" max="6147" width="8" style="24" customWidth="1"/>
    <col min="6148" max="6148" width="18.75" style="24" customWidth="1"/>
    <col min="6149" max="6149" width="20.375" style="24" customWidth="1"/>
    <col min="6150" max="6150" width="10.75" style="24" customWidth="1"/>
    <col min="6151" max="6151" width="15.375" style="24" customWidth="1"/>
    <col min="6152" max="6152" width="9" style="24"/>
    <col min="6153" max="6153" width="10.875" style="24" customWidth="1"/>
    <col min="6154" max="6154" width="9" style="24"/>
    <col min="6155" max="6155" width="9.25" style="24" customWidth="1"/>
    <col min="6156" max="6399" width="9" style="24"/>
    <col min="6400" max="6400" width="7.375" style="24" customWidth="1"/>
    <col min="6401" max="6401" width="33.375" style="24" customWidth="1"/>
    <col min="6402" max="6402" width="18.375" style="24" customWidth="1"/>
    <col min="6403" max="6403" width="8" style="24" customWidth="1"/>
    <col min="6404" max="6404" width="18.75" style="24" customWidth="1"/>
    <col min="6405" max="6405" width="20.375" style="24" customWidth="1"/>
    <col min="6406" max="6406" width="10.75" style="24" customWidth="1"/>
    <col min="6407" max="6407" width="15.375" style="24" customWidth="1"/>
    <col min="6408" max="6408" width="9" style="24"/>
    <col min="6409" max="6409" width="10.875" style="24" customWidth="1"/>
    <col min="6410" max="6410" width="9" style="24"/>
    <col min="6411" max="6411" width="9.25" style="24" customWidth="1"/>
    <col min="6412" max="6655" width="9" style="24"/>
    <col min="6656" max="6656" width="7.375" style="24" customWidth="1"/>
    <col min="6657" max="6657" width="33.375" style="24" customWidth="1"/>
    <col min="6658" max="6658" width="18.375" style="24" customWidth="1"/>
    <col min="6659" max="6659" width="8" style="24" customWidth="1"/>
    <col min="6660" max="6660" width="18.75" style="24" customWidth="1"/>
    <col min="6661" max="6661" width="20.375" style="24" customWidth="1"/>
    <col min="6662" max="6662" width="10.75" style="24" customWidth="1"/>
    <col min="6663" max="6663" width="15.375" style="24" customWidth="1"/>
    <col min="6664" max="6664" width="9" style="24"/>
    <col min="6665" max="6665" width="10.875" style="24" customWidth="1"/>
    <col min="6666" max="6666" width="9" style="24"/>
    <col min="6667" max="6667" width="9.25" style="24" customWidth="1"/>
    <col min="6668" max="6911" width="9" style="24"/>
    <col min="6912" max="6912" width="7.375" style="24" customWidth="1"/>
    <col min="6913" max="6913" width="33.375" style="24" customWidth="1"/>
    <col min="6914" max="6914" width="18.375" style="24" customWidth="1"/>
    <col min="6915" max="6915" width="8" style="24" customWidth="1"/>
    <col min="6916" max="6916" width="18.75" style="24" customWidth="1"/>
    <col min="6917" max="6917" width="20.375" style="24" customWidth="1"/>
    <col min="6918" max="6918" width="10.75" style="24" customWidth="1"/>
    <col min="6919" max="6919" width="15.375" style="24" customWidth="1"/>
    <col min="6920" max="6920" width="9" style="24"/>
    <col min="6921" max="6921" width="10.875" style="24" customWidth="1"/>
    <col min="6922" max="6922" width="9" style="24"/>
    <col min="6923" max="6923" width="9.25" style="24" customWidth="1"/>
    <col min="6924" max="7167" width="9" style="24"/>
    <col min="7168" max="7168" width="7.375" style="24" customWidth="1"/>
    <col min="7169" max="7169" width="33.375" style="24" customWidth="1"/>
    <col min="7170" max="7170" width="18.375" style="24" customWidth="1"/>
    <col min="7171" max="7171" width="8" style="24" customWidth="1"/>
    <col min="7172" max="7172" width="18.75" style="24" customWidth="1"/>
    <col min="7173" max="7173" width="20.375" style="24" customWidth="1"/>
    <col min="7174" max="7174" width="10.75" style="24" customWidth="1"/>
    <col min="7175" max="7175" width="15.375" style="24" customWidth="1"/>
    <col min="7176" max="7176" width="9" style="24"/>
    <col min="7177" max="7177" width="10.875" style="24" customWidth="1"/>
    <col min="7178" max="7178" width="9" style="24"/>
    <col min="7179" max="7179" width="9.25" style="24" customWidth="1"/>
    <col min="7180" max="7423" width="9" style="24"/>
    <col min="7424" max="7424" width="7.375" style="24" customWidth="1"/>
    <col min="7425" max="7425" width="33.375" style="24" customWidth="1"/>
    <col min="7426" max="7426" width="18.375" style="24" customWidth="1"/>
    <col min="7427" max="7427" width="8" style="24" customWidth="1"/>
    <col min="7428" max="7428" width="18.75" style="24" customWidth="1"/>
    <col min="7429" max="7429" width="20.375" style="24" customWidth="1"/>
    <col min="7430" max="7430" width="10.75" style="24" customWidth="1"/>
    <col min="7431" max="7431" width="15.375" style="24" customWidth="1"/>
    <col min="7432" max="7432" width="9" style="24"/>
    <col min="7433" max="7433" width="10.875" style="24" customWidth="1"/>
    <col min="7434" max="7434" width="9" style="24"/>
    <col min="7435" max="7435" width="9.25" style="24" customWidth="1"/>
    <col min="7436" max="7679" width="9" style="24"/>
    <col min="7680" max="7680" width="7.375" style="24" customWidth="1"/>
    <col min="7681" max="7681" width="33.375" style="24" customWidth="1"/>
    <col min="7682" max="7682" width="18.375" style="24" customWidth="1"/>
    <col min="7683" max="7683" width="8" style="24" customWidth="1"/>
    <col min="7684" max="7684" width="18.75" style="24" customWidth="1"/>
    <col min="7685" max="7685" width="20.375" style="24" customWidth="1"/>
    <col min="7686" max="7686" width="10.75" style="24" customWidth="1"/>
    <col min="7687" max="7687" width="15.375" style="24" customWidth="1"/>
    <col min="7688" max="7688" width="9" style="24"/>
    <col min="7689" max="7689" width="10.875" style="24" customWidth="1"/>
    <col min="7690" max="7690" width="9" style="24"/>
    <col min="7691" max="7691" width="9.25" style="24" customWidth="1"/>
    <col min="7692" max="7935" width="9" style="24"/>
    <col min="7936" max="7936" width="7.375" style="24" customWidth="1"/>
    <col min="7937" max="7937" width="33.375" style="24" customWidth="1"/>
    <col min="7938" max="7938" width="18.375" style="24" customWidth="1"/>
    <col min="7939" max="7939" width="8" style="24" customWidth="1"/>
    <col min="7940" max="7940" width="18.75" style="24" customWidth="1"/>
    <col min="7941" max="7941" width="20.375" style="24" customWidth="1"/>
    <col min="7942" max="7942" width="10.75" style="24" customWidth="1"/>
    <col min="7943" max="7943" width="15.375" style="24" customWidth="1"/>
    <col min="7944" max="7944" width="9" style="24"/>
    <col min="7945" max="7945" width="10.875" style="24" customWidth="1"/>
    <col min="7946" max="7946" width="9" style="24"/>
    <col min="7947" max="7947" width="9.25" style="24" customWidth="1"/>
    <col min="7948" max="8191" width="9" style="24"/>
    <col min="8192" max="8192" width="7.375" style="24" customWidth="1"/>
    <col min="8193" max="8193" width="33.375" style="24" customWidth="1"/>
    <col min="8194" max="8194" width="18.375" style="24" customWidth="1"/>
    <col min="8195" max="8195" width="8" style="24" customWidth="1"/>
    <col min="8196" max="8196" width="18.75" style="24" customWidth="1"/>
    <col min="8197" max="8197" width="20.375" style="24" customWidth="1"/>
    <col min="8198" max="8198" width="10.75" style="24" customWidth="1"/>
    <col min="8199" max="8199" width="15.375" style="24" customWidth="1"/>
    <col min="8200" max="8200" width="9" style="24"/>
    <col min="8201" max="8201" width="10.875" style="24" customWidth="1"/>
    <col min="8202" max="8202" width="9" style="24"/>
    <col min="8203" max="8203" width="9.25" style="24" customWidth="1"/>
    <col min="8204" max="8447" width="9" style="24"/>
    <col min="8448" max="8448" width="7.375" style="24" customWidth="1"/>
    <col min="8449" max="8449" width="33.375" style="24" customWidth="1"/>
    <col min="8450" max="8450" width="18.375" style="24" customWidth="1"/>
    <col min="8451" max="8451" width="8" style="24" customWidth="1"/>
    <col min="8452" max="8452" width="18.75" style="24" customWidth="1"/>
    <col min="8453" max="8453" width="20.375" style="24" customWidth="1"/>
    <col min="8454" max="8454" width="10.75" style="24" customWidth="1"/>
    <col min="8455" max="8455" width="15.375" style="24" customWidth="1"/>
    <col min="8456" max="8456" width="9" style="24"/>
    <col min="8457" max="8457" width="10.875" style="24" customWidth="1"/>
    <col min="8458" max="8458" width="9" style="24"/>
    <col min="8459" max="8459" width="9.25" style="24" customWidth="1"/>
    <col min="8460" max="8703" width="9" style="24"/>
    <col min="8704" max="8704" width="7.375" style="24" customWidth="1"/>
    <col min="8705" max="8705" width="33.375" style="24" customWidth="1"/>
    <col min="8706" max="8706" width="18.375" style="24" customWidth="1"/>
    <col min="8707" max="8707" width="8" style="24" customWidth="1"/>
    <col min="8708" max="8708" width="18.75" style="24" customWidth="1"/>
    <col min="8709" max="8709" width="20.375" style="24" customWidth="1"/>
    <col min="8710" max="8710" width="10.75" style="24" customWidth="1"/>
    <col min="8711" max="8711" width="15.375" style="24" customWidth="1"/>
    <col min="8712" max="8712" width="9" style="24"/>
    <col min="8713" max="8713" width="10.875" style="24" customWidth="1"/>
    <col min="8714" max="8714" width="9" style="24"/>
    <col min="8715" max="8715" width="9.25" style="24" customWidth="1"/>
    <col min="8716" max="8959" width="9" style="24"/>
    <col min="8960" max="8960" width="7.375" style="24" customWidth="1"/>
    <col min="8961" max="8961" width="33.375" style="24" customWidth="1"/>
    <col min="8962" max="8962" width="18.375" style="24" customWidth="1"/>
    <col min="8963" max="8963" width="8" style="24" customWidth="1"/>
    <col min="8964" max="8964" width="18.75" style="24" customWidth="1"/>
    <col min="8965" max="8965" width="20.375" style="24" customWidth="1"/>
    <col min="8966" max="8966" width="10.75" style="24" customWidth="1"/>
    <col min="8967" max="8967" width="15.375" style="24" customWidth="1"/>
    <col min="8968" max="8968" width="9" style="24"/>
    <col min="8969" max="8969" width="10.875" style="24" customWidth="1"/>
    <col min="8970" max="8970" width="9" style="24"/>
    <col min="8971" max="8971" width="9.25" style="24" customWidth="1"/>
    <col min="8972" max="9215" width="9" style="24"/>
    <col min="9216" max="9216" width="7.375" style="24" customWidth="1"/>
    <col min="9217" max="9217" width="33.375" style="24" customWidth="1"/>
    <col min="9218" max="9218" width="18.375" style="24" customWidth="1"/>
    <col min="9219" max="9219" width="8" style="24" customWidth="1"/>
    <col min="9220" max="9220" width="18.75" style="24" customWidth="1"/>
    <col min="9221" max="9221" width="20.375" style="24" customWidth="1"/>
    <col min="9222" max="9222" width="10.75" style="24" customWidth="1"/>
    <col min="9223" max="9223" width="15.375" style="24" customWidth="1"/>
    <col min="9224" max="9224" width="9" style="24"/>
    <col min="9225" max="9225" width="10.875" style="24" customWidth="1"/>
    <col min="9226" max="9226" width="9" style="24"/>
    <col min="9227" max="9227" width="9.25" style="24" customWidth="1"/>
    <col min="9228" max="9471" width="9" style="24"/>
    <col min="9472" max="9472" width="7.375" style="24" customWidth="1"/>
    <col min="9473" max="9473" width="33.375" style="24" customWidth="1"/>
    <col min="9474" max="9474" width="18.375" style="24" customWidth="1"/>
    <col min="9475" max="9475" width="8" style="24" customWidth="1"/>
    <col min="9476" max="9476" width="18.75" style="24" customWidth="1"/>
    <col min="9477" max="9477" width="20.375" style="24" customWidth="1"/>
    <col min="9478" max="9478" width="10.75" style="24" customWidth="1"/>
    <col min="9479" max="9479" width="15.375" style="24" customWidth="1"/>
    <col min="9480" max="9480" width="9" style="24"/>
    <col min="9481" max="9481" width="10.875" style="24" customWidth="1"/>
    <col min="9482" max="9482" width="9" style="24"/>
    <col min="9483" max="9483" width="9.25" style="24" customWidth="1"/>
    <col min="9484" max="9727" width="9" style="24"/>
    <col min="9728" max="9728" width="7.375" style="24" customWidth="1"/>
    <col min="9729" max="9729" width="33.375" style="24" customWidth="1"/>
    <col min="9730" max="9730" width="18.375" style="24" customWidth="1"/>
    <col min="9731" max="9731" width="8" style="24" customWidth="1"/>
    <col min="9732" max="9732" width="18.75" style="24" customWidth="1"/>
    <col min="9733" max="9733" width="20.375" style="24" customWidth="1"/>
    <col min="9734" max="9734" width="10.75" style="24" customWidth="1"/>
    <col min="9735" max="9735" width="15.375" style="24" customWidth="1"/>
    <col min="9736" max="9736" width="9" style="24"/>
    <col min="9737" max="9737" width="10.875" style="24" customWidth="1"/>
    <col min="9738" max="9738" width="9" style="24"/>
    <col min="9739" max="9739" width="9.25" style="24" customWidth="1"/>
    <col min="9740" max="9983" width="9" style="24"/>
    <col min="9984" max="9984" width="7.375" style="24" customWidth="1"/>
    <col min="9985" max="9985" width="33.375" style="24" customWidth="1"/>
    <col min="9986" max="9986" width="18.375" style="24" customWidth="1"/>
    <col min="9987" max="9987" width="8" style="24" customWidth="1"/>
    <col min="9988" max="9988" width="18.75" style="24" customWidth="1"/>
    <col min="9989" max="9989" width="20.375" style="24" customWidth="1"/>
    <col min="9990" max="9990" width="10.75" style="24" customWidth="1"/>
    <col min="9991" max="9991" width="15.375" style="24" customWidth="1"/>
    <col min="9992" max="9992" width="9" style="24"/>
    <col min="9993" max="9993" width="10.875" style="24" customWidth="1"/>
    <col min="9994" max="9994" width="9" style="24"/>
    <col min="9995" max="9995" width="9.25" style="24" customWidth="1"/>
    <col min="9996" max="10239" width="9" style="24"/>
    <col min="10240" max="10240" width="7.375" style="24" customWidth="1"/>
    <col min="10241" max="10241" width="33.375" style="24" customWidth="1"/>
    <col min="10242" max="10242" width="18.375" style="24" customWidth="1"/>
    <col min="10243" max="10243" width="8" style="24" customWidth="1"/>
    <col min="10244" max="10244" width="18.75" style="24" customWidth="1"/>
    <col min="10245" max="10245" width="20.375" style="24" customWidth="1"/>
    <col min="10246" max="10246" width="10.75" style="24" customWidth="1"/>
    <col min="10247" max="10247" width="15.375" style="24" customWidth="1"/>
    <col min="10248" max="10248" width="9" style="24"/>
    <col min="10249" max="10249" width="10.875" style="24" customWidth="1"/>
    <col min="10250" max="10250" width="9" style="24"/>
    <col min="10251" max="10251" width="9.25" style="24" customWidth="1"/>
    <col min="10252" max="10495" width="9" style="24"/>
    <col min="10496" max="10496" width="7.375" style="24" customWidth="1"/>
    <col min="10497" max="10497" width="33.375" style="24" customWidth="1"/>
    <col min="10498" max="10498" width="18.375" style="24" customWidth="1"/>
    <col min="10499" max="10499" width="8" style="24" customWidth="1"/>
    <col min="10500" max="10500" width="18.75" style="24" customWidth="1"/>
    <col min="10501" max="10501" width="20.375" style="24" customWidth="1"/>
    <col min="10502" max="10502" width="10.75" style="24" customWidth="1"/>
    <col min="10503" max="10503" width="15.375" style="24" customWidth="1"/>
    <col min="10504" max="10504" width="9" style="24"/>
    <col min="10505" max="10505" width="10.875" style="24" customWidth="1"/>
    <col min="10506" max="10506" width="9" style="24"/>
    <col min="10507" max="10507" width="9.25" style="24" customWidth="1"/>
    <col min="10508" max="10751" width="9" style="24"/>
    <col min="10752" max="10752" width="7.375" style="24" customWidth="1"/>
    <col min="10753" max="10753" width="33.375" style="24" customWidth="1"/>
    <col min="10754" max="10754" width="18.375" style="24" customWidth="1"/>
    <col min="10755" max="10755" width="8" style="24" customWidth="1"/>
    <col min="10756" max="10756" width="18.75" style="24" customWidth="1"/>
    <col min="10757" max="10757" width="20.375" style="24" customWidth="1"/>
    <col min="10758" max="10758" width="10.75" style="24" customWidth="1"/>
    <col min="10759" max="10759" width="15.375" style="24" customWidth="1"/>
    <col min="10760" max="10760" width="9" style="24"/>
    <col min="10761" max="10761" width="10.875" style="24" customWidth="1"/>
    <col min="10762" max="10762" width="9" style="24"/>
    <col min="10763" max="10763" width="9.25" style="24" customWidth="1"/>
    <col min="10764" max="11007" width="9" style="24"/>
    <col min="11008" max="11008" width="7.375" style="24" customWidth="1"/>
    <col min="11009" max="11009" width="33.375" style="24" customWidth="1"/>
    <col min="11010" max="11010" width="18.375" style="24" customWidth="1"/>
    <col min="11011" max="11011" width="8" style="24" customWidth="1"/>
    <col min="11012" max="11012" width="18.75" style="24" customWidth="1"/>
    <col min="11013" max="11013" width="20.375" style="24" customWidth="1"/>
    <col min="11014" max="11014" width="10.75" style="24" customWidth="1"/>
    <col min="11015" max="11015" width="15.375" style="24" customWidth="1"/>
    <col min="11016" max="11016" width="9" style="24"/>
    <col min="11017" max="11017" width="10.875" style="24" customWidth="1"/>
    <col min="11018" max="11018" width="9" style="24"/>
    <col min="11019" max="11019" width="9.25" style="24" customWidth="1"/>
    <col min="11020" max="11263" width="9" style="24"/>
    <col min="11264" max="11264" width="7.375" style="24" customWidth="1"/>
    <col min="11265" max="11265" width="33.375" style="24" customWidth="1"/>
    <col min="11266" max="11266" width="18.375" style="24" customWidth="1"/>
    <col min="11267" max="11267" width="8" style="24" customWidth="1"/>
    <col min="11268" max="11268" width="18.75" style="24" customWidth="1"/>
    <col min="11269" max="11269" width="20.375" style="24" customWidth="1"/>
    <col min="11270" max="11270" width="10.75" style="24" customWidth="1"/>
    <col min="11271" max="11271" width="15.375" style="24" customWidth="1"/>
    <col min="11272" max="11272" width="9" style="24"/>
    <col min="11273" max="11273" width="10.875" style="24" customWidth="1"/>
    <col min="11274" max="11274" width="9" style="24"/>
    <col min="11275" max="11275" width="9.25" style="24" customWidth="1"/>
    <col min="11276" max="11519" width="9" style="24"/>
    <col min="11520" max="11520" width="7.375" style="24" customWidth="1"/>
    <col min="11521" max="11521" width="33.375" style="24" customWidth="1"/>
    <col min="11522" max="11522" width="18.375" style="24" customWidth="1"/>
    <col min="11523" max="11523" width="8" style="24" customWidth="1"/>
    <col min="11524" max="11524" width="18.75" style="24" customWidth="1"/>
    <col min="11525" max="11525" width="20.375" style="24" customWidth="1"/>
    <col min="11526" max="11526" width="10.75" style="24" customWidth="1"/>
    <col min="11527" max="11527" width="15.375" style="24" customWidth="1"/>
    <col min="11528" max="11528" width="9" style="24"/>
    <col min="11529" max="11529" width="10.875" style="24" customWidth="1"/>
    <col min="11530" max="11530" width="9" style="24"/>
    <col min="11531" max="11531" width="9.25" style="24" customWidth="1"/>
    <col min="11532" max="11775" width="9" style="24"/>
    <col min="11776" max="11776" width="7.375" style="24" customWidth="1"/>
    <col min="11777" max="11777" width="33.375" style="24" customWidth="1"/>
    <col min="11778" max="11778" width="18.375" style="24" customWidth="1"/>
    <col min="11779" max="11779" width="8" style="24" customWidth="1"/>
    <col min="11780" max="11780" width="18.75" style="24" customWidth="1"/>
    <col min="11781" max="11781" width="20.375" style="24" customWidth="1"/>
    <col min="11782" max="11782" width="10.75" style="24" customWidth="1"/>
    <col min="11783" max="11783" width="15.375" style="24" customWidth="1"/>
    <col min="11784" max="11784" width="9" style="24"/>
    <col min="11785" max="11785" width="10.875" style="24" customWidth="1"/>
    <col min="11786" max="11786" width="9" style="24"/>
    <col min="11787" max="11787" width="9.25" style="24" customWidth="1"/>
    <col min="11788" max="12031" width="9" style="24"/>
    <col min="12032" max="12032" width="7.375" style="24" customWidth="1"/>
    <col min="12033" max="12033" width="33.375" style="24" customWidth="1"/>
    <col min="12034" max="12034" width="18.375" style="24" customWidth="1"/>
    <col min="12035" max="12035" width="8" style="24" customWidth="1"/>
    <col min="12036" max="12036" width="18.75" style="24" customWidth="1"/>
    <col min="12037" max="12037" width="20.375" style="24" customWidth="1"/>
    <col min="12038" max="12038" width="10.75" style="24" customWidth="1"/>
    <col min="12039" max="12039" width="15.375" style="24" customWidth="1"/>
    <col min="12040" max="12040" width="9" style="24"/>
    <col min="12041" max="12041" width="10.875" style="24" customWidth="1"/>
    <col min="12042" max="12042" width="9" style="24"/>
    <col min="12043" max="12043" width="9.25" style="24" customWidth="1"/>
    <col min="12044" max="12287" width="9" style="24"/>
    <col min="12288" max="12288" width="7.375" style="24" customWidth="1"/>
    <col min="12289" max="12289" width="33.375" style="24" customWidth="1"/>
    <col min="12290" max="12290" width="18.375" style="24" customWidth="1"/>
    <col min="12291" max="12291" width="8" style="24" customWidth="1"/>
    <col min="12292" max="12292" width="18.75" style="24" customWidth="1"/>
    <col min="12293" max="12293" width="20.375" style="24" customWidth="1"/>
    <col min="12294" max="12294" width="10.75" style="24" customWidth="1"/>
    <col min="12295" max="12295" width="15.375" style="24" customWidth="1"/>
    <col min="12296" max="12296" width="9" style="24"/>
    <col min="12297" max="12297" width="10.875" style="24" customWidth="1"/>
    <col min="12298" max="12298" width="9" style="24"/>
    <col min="12299" max="12299" width="9.25" style="24" customWidth="1"/>
    <col min="12300" max="12543" width="9" style="24"/>
    <col min="12544" max="12544" width="7.375" style="24" customWidth="1"/>
    <col min="12545" max="12545" width="33.375" style="24" customWidth="1"/>
    <col min="12546" max="12546" width="18.375" style="24" customWidth="1"/>
    <col min="12547" max="12547" width="8" style="24" customWidth="1"/>
    <col min="12548" max="12548" width="18.75" style="24" customWidth="1"/>
    <col min="12549" max="12549" width="20.375" style="24" customWidth="1"/>
    <col min="12550" max="12550" width="10.75" style="24" customWidth="1"/>
    <col min="12551" max="12551" width="15.375" style="24" customWidth="1"/>
    <col min="12552" max="12552" width="9" style="24"/>
    <col min="12553" max="12553" width="10.875" style="24" customWidth="1"/>
    <col min="12554" max="12554" width="9" style="24"/>
    <col min="12555" max="12555" width="9.25" style="24" customWidth="1"/>
    <col min="12556" max="12799" width="9" style="24"/>
    <col min="12800" max="12800" width="7.375" style="24" customWidth="1"/>
    <col min="12801" max="12801" width="33.375" style="24" customWidth="1"/>
    <col min="12802" max="12802" width="18.375" style="24" customWidth="1"/>
    <col min="12803" max="12803" width="8" style="24" customWidth="1"/>
    <col min="12804" max="12804" width="18.75" style="24" customWidth="1"/>
    <col min="12805" max="12805" width="20.375" style="24" customWidth="1"/>
    <col min="12806" max="12806" width="10.75" style="24" customWidth="1"/>
    <col min="12807" max="12807" width="15.375" style="24" customWidth="1"/>
    <col min="12808" max="12808" width="9" style="24"/>
    <col min="12809" max="12809" width="10.875" style="24" customWidth="1"/>
    <col min="12810" max="12810" width="9" style="24"/>
    <col min="12811" max="12811" width="9.25" style="24" customWidth="1"/>
    <col min="12812" max="13055" width="9" style="24"/>
    <col min="13056" max="13056" width="7.375" style="24" customWidth="1"/>
    <col min="13057" max="13057" width="33.375" style="24" customWidth="1"/>
    <col min="13058" max="13058" width="18.375" style="24" customWidth="1"/>
    <col min="13059" max="13059" width="8" style="24" customWidth="1"/>
    <col min="13060" max="13060" width="18.75" style="24" customWidth="1"/>
    <col min="13061" max="13061" width="20.375" style="24" customWidth="1"/>
    <col min="13062" max="13062" width="10.75" style="24" customWidth="1"/>
    <col min="13063" max="13063" width="15.375" style="24" customWidth="1"/>
    <col min="13064" max="13064" width="9" style="24"/>
    <col min="13065" max="13065" width="10.875" style="24" customWidth="1"/>
    <col min="13066" max="13066" width="9" style="24"/>
    <col min="13067" max="13067" width="9.25" style="24" customWidth="1"/>
    <col min="13068" max="13311" width="9" style="24"/>
    <col min="13312" max="13312" width="7.375" style="24" customWidth="1"/>
    <col min="13313" max="13313" width="33.375" style="24" customWidth="1"/>
    <col min="13314" max="13314" width="18.375" style="24" customWidth="1"/>
    <col min="13315" max="13315" width="8" style="24" customWidth="1"/>
    <col min="13316" max="13316" width="18.75" style="24" customWidth="1"/>
    <col min="13317" max="13317" width="20.375" style="24" customWidth="1"/>
    <col min="13318" max="13318" width="10.75" style="24" customWidth="1"/>
    <col min="13319" max="13319" width="15.375" style="24" customWidth="1"/>
    <col min="13320" max="13320" width="9" style="24"/>
    <col min="13321" max="13321" width="10.875" style="24" customWidth="1"/>
    <col min="13322" max="13322" width="9" style="24"/>
    <col min="13323" max="13323" width="9.25" style="24" customWidth="1"/>
    <col min="13324" max="13567" width="9" style="24"/>
    <col min="13568" max="13568" width="7.375" style="24" customWidth="1"/>
    <col min="13569" max="13569" width="33.375" style="24" customWidth="1"/>
    <col min="13570" max="13570" width="18.375" style="24" customWidth="1"/>
    <col min="13571" max="13571" width="8" style="24" customWidth="1"/>
    <col min="13572" max="13572" width="18.75" style="24" customWidth="1"/>
    <col min="13573" max="13573" width="20.375" style="24" customWidth="1"/>
    <col min="13574" max="13574" width="10.75" style="24" customWidth="1"/>
    <col min="13575" max="13575" width="15.375" style="24" customWidth="1"/>
    <col min="13576" max="13576" width="9" style="24"/>
    <col min="13577" max="13577" width="10.875" style="24" customWidth="1"/>
    <col min="13578" max="13578" width="9" style="24"/>
    <col min="13579" max="13579" width="9.25" style="24" customWidth="1"/>
    <col min="13580" max="13823" width="9" style="24"/>
    <col min="13824" max="13824" width="7.375" style="24" customWidth="1"/>
    <col min="13825" max="13825" width="33.375" style="24" customWidth="1"/>
    <col min="13826" max="13826" width="18.375" style="24" customWidth="1"/>
    <col min="13827" max="13827" width="8" style="24" customWidth="1"/>
    <col min="13828" max="13828" width="18.75" style="24" customWidth="1"/>
    <col min="13829" max="13829" width="20.375" style="24" customWidth="1"/>
    <col min="13830" max="13830" width="10.75" style="24" customWidth="1"/>
    <col min="13831" max="13831" width="15.375" style="24" customWidth="1"/>
    <col min="13832" max="13832" width="9" style="24"/>
    <col min="13833" max="13833" width="10.875" style="24" customWidth="1"/>
    <col min="13834" max="13834" width="9" style="24"/>
    <col min="13835" max="13835" width="9.25" style="24" customWidth="1"/>
    <col min="13836" max="14079" width="9" style="24"/>
    <col min="14080" max="14080" width="7.375" style="24" customWidth="1"/>
    <col min="14081" max="14081" width="33.375" style="24" customWidth="1"/>
    <col min="14082" max="14082" width="18.375" style="24" customWidth="1"/>
    <col min="14083" max="14083" width="8" style="24" customWidth="1"/>
    <col min="14084" max="14084" width="18.75" style="24" customWidth="1"/>
    <col min="14085" max="14085" width="20.375" style="24" customWidth="1"/>
    <col min="14086" max="14086" width="10.75" style="24" customWidth="1"/>
    <col min="14087" max="14087" width="15.375" style="24" customWidth="1"/>
    <col min="14088" max="14088" width="9" style="24"/>
    <col min="14089" max="14089" width="10.875" style="24" customWidth="1"/>
    <col min="14090" max="14090" width="9" style="24"/>
    <col min="14091" max="14091" width="9.25" style="24" customWidth="1"/>
    <col min="14092" max="14335" width="9" style="24"/>
    <col min="14336" max="14336" width="7.375" style="24" customWidth="1"/>
    <col min="14337" max="14337" width="33.375" style="24" customWidth="1"/>
    <col min="14338" max="14338" width="18.375" style="24" customWidth="1"/>
    <col min="14339" max="14339" width="8" style="24" customWidth="1"/>
    <col min="14340" max="14340" width="18.75" style="24" customWidth="1"/>
    <col min="14341" max="14341" width="20.375" style="24" customWidth="1"/>
    <col min="14342" max="14342" width="10.75" style="24" customWidth="1"/>
    <col min="14343" max="14343" width="15.375" style="24" customWidth="1"/>
    <col min="14344" max="14344" width="9" style="24"/>
    <col min="14345" max="14345" width="10.875" style="24" customWidth="1"/>
    <col min="14346" max="14346" width="9" style="24"/>
    <col min="14347" max="14347" width="9.25" style="24" customWidth="1"/>
    <col min="14348" max="14591" width="9" style="24"/>
    <col min="14592" max="14592" width="7.375" style="24" customWidth="1"/>
    <col min="14593" max="14593" width="33.375" style="24" customWidth="1"/>
    <col min="14594" max="14594" width="18.375" style="24" customWidth="1"/>
    <col min="14595" max="14595" width="8" style="24" customWidth="1"/>
    <col min="14596" max="14596" width="18.75" style="24" customWidth="1"/>
    <col min="14597" max="14597" width="20.375" style="24" customWidth="1"/>
    <col min="14598" max="14598" width="10.75" style="24" customWidth="1"/>
    <col min="14599" max="14599" width="15.375" style="24" customWidth="1"/>
    <col min="14600" max="14600" width="9" style="24"/>
    <col min="14601" max="14601" width="10.875" style="24" customWidth="1"/>
    <col min="14602" max="14602" width="9" style="24"/>
    <col min="14603" max="14603" width="9.25" style="24" customWidth="1"/>
    <col min="14604" max="14847" width="9" style="24"/>
    <col min="14848" max="14848" width="7.375" style="24" customWidth="1"/>
    <col min="14849" max="14849" width="33.375" style="24" customWidth="1"/>
    <col min="14850" max="14850" width="18.375" style="24" customWidth="1"/>
    <col min="14851" max="14851" width="8" style="24" customWidth="1"/>
    <col min="14852" max="14852" width="18.75" style="24" customWidth="1"/>
    <col min="14853" max="14853" width="20.375" style="24" customWidth="1"/>
    <col min="14854" max="14854" width="10.75" style="24" customWidth="1"/>
    <col min="14855" max="14855" width="15.375" style="24" customWidth="1"/>
    <col min="14856" max="14856" width="9" style="24"/>
    <col min="14857" max="14857" width="10.875" style="24" customWidth="1"/>
    <col min="14858" max="14858" width="9" style="24"/>
    <col min="14859" max="14859" width="9.25" style="24" customWidth="1"/>
    <col min="14860" max="15103" width="9" style="24"/>
    <col min="15104" max="15104" width="7.375" style="24" customWidth="1"/>
    <col min="15105" max="15105" width="33.375" style="24" customWidth="1"/>
    <col min="15106" max="15106" width="18.375" style="24" customWidth="1"/>
    <col min="15107" max="15107" width="8" style="24" customWidth="1"/>
    <col min="15108" max="15108" width="18.75" style="24" customWidth="1"/>
    <col min="15109" max="15109" width="20.375" style="24" customWidth="1"/>
    <col min="15110" max="15110" width="10.75" style="24" customWidth="1"/>
    <col min="15111" max="15111" width="15.375" style="24" customWidth="1"/>
    <col min="15112" max="15112" width="9" style="24"/>
    <col min="15113" max="15113" width="10.875" style="24" customWidth="1"/>
    <col min="15114" max="15114" width="9" style="24"/>
    <col min="15115" max="15115" width="9.25" style="24" customWidth="1"/>
    <col min="15116" max="15359" width="9" style="24"/>
    <col min="15360" max="15360" width="7.375" style="24" customWidth="1"/>
    <col min="15361" max="15361" width="33.375" style="24" customWidth="1"/>
    <col min="15362" max="15362" width="18.375" style="24" customWidth="1"/>
    <col min="15363" max="15363" width="8" style="24" customWidth="1"/>
    <col min="15364" max="15364" width="18.75" style="24" customWidth="1"/>
    <col min="15365" max="15365" width="20.375" style="24" customWidth="1"/>
    <col min="15366" max="15366" width="10.75" style="24" customWidth="1"/>
    <col min="15367" max="15367" width="15.375" style="24" customWidth="1"/>
    <col min="15368" max="15368" width="9" style="24"/>
    <col min="15369" max="15369" width="10.875" style="24" customWidth="1"/>
    <col min="15370" max="15370" width="9" style="24"/>
    <col min="15371" max="15371" width="9.25" style="24" customWidth="1"/>
    <col min="15372" max="15615" width="9" style="24"/>
    <col min="15616" max="15616" width="7.375" style="24" customWidth="1"/>
    <col min="15617" max="15617" width="33.375" style="24" customWidth="1"/>
    <col min="15618" max="15618" width="18.375" style="24" customWidth="1"/>
    <col min="15619" max="15619" width="8" style="24" customWidth="1"/>
    <col min="15620" max="15620" width="18.75" style="24" customWidth="1"/>
    <col min="15621" max="15621" width="20.375" style="24" customWidth="1"/>
    <col min="15622" max="15622" width="10.75" style="24" customWidth="1"/>
    <col min="15623" max="15623" width="15.375" style="24" customWidth="1"/>
    <col min="15624" max="15624" width="9" style="24"/>
    <col min="15625" max="15625" width="10.875" style="24" customWidth="1"/>
    <col min="15626" max="15626" width="9" style="24"/>
    <col min="15627" max="15627" width="9.25" style="24" customWidth="1"/>
    <col min="15628" max="15871" width="9" style="24"/>
    <col min="15872" max="15872" width="7.375" style="24" customWidth="1"/>
    <col min="15873" max="15873" width="33.375" style="24" customWidth="1"/>
    <col min="15874" max="15874" width="18.375" style="24" customWidth="1"/>
    <col min="15875" max="15875" width="8" style="24" customWidth="1"/>
    <col min="15876" max="15876" width="18.75" style="24" customWidth="1"/>
    <col min="15877" max="15877" width="20.375" style="24" customWidth="1"/>
    <col min="15878" max="15878" width="10.75" style="24" customWidth="1"/>
    <col min="15879" max="15879" width="15.375" style="24" customWidth="1"/>
    <col min="15880" max="15880" width="9" style="24"/>
    <col min="15881" max="15881" width="10.875" style="24" customWidth="1"/>
    <col min="15882" max="15882" width="9" style="24"/>
    <col min="15883" max="15883" width="9.25" style="24" customWidth="1"/>
    <col min="15884" max="16127" width="9" style="24"/>
    <col min="16128" max="16128" width="7.375" style="24" customWidth="1"/>
    <col min="16129" max="16129" width="33.375" style="24" customWidth="1"/>
    <col min="16130" max="16130" width="18.375" style="24" customWidth="1"/>
    <col min="16131" max="16131" width="8" style="24" customWidth="1"/>
    <col min="16132" max="16132" width="18.75" style="24" customWidth="1"/>
    <col min="16133" max="16133" width="20.375" style="24" customWidth="1"/>
    <col min="16134" max="16134" width="10.75" style="24" customWidth="1"/>
    <col min="16135" max="16135" width="15.375" style="24" customWidth="1"/>
    <col min="16136" max="16136" width="9" style="24"/>
    <col min="16137" max="16137" width="10.875" style="24" customWidth="1"/>
    <col min="16138" max="16138" width="9" style="24"/>
    <col min="16139" max="16139" width="9.25" style="24" customWidth="1"/>
    <col min="16140" max="16384" width="9" style="24"/>
  </cols>
  <sheetData>
    <row r="1" spans="1:13" ht="20.25">
      <c r="A1" s="105" t="s">
        <v>356</v>
      </c>
      <c r="B1" s="105"/>
    </row>
    <row r="2" spans="1:13" ht="40.9" customHeight="1">
      <c r="A2" s="113" t="s">
        <v>185</v>
      </c>
      <c r="B2" s="113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</row>
    <row r="3" spans="1:13" s="33" customFormat="1" ht="40.5" customHeight="1">
      <c r="A3" s="110" t="s">
        <v>103</v>
      </c>
      <c r="B3" s="106" t="s">
        <v>233</v>
      </c>
      <c r="C3" s="112" t="s">
        <v>165</v>
      </c>
      <c r="D3" s="107" t="s">
        <v>235</v>
      </c>
      <c r="E3" s="108"/>
      <c r="F3" s="107" t="s">
        <v>244</v>
      </c>
      <c r="G3" s="109"/>
      <c r="H3" s="109"/>
      <c r="I3" s="109"/>
      <c r="J3" s="109"/>
      <c r="K3" s="108"/>
      <c r="L3" s="115" t="s">
        <v>247</v>
      </c>
      <c r="M3" s="112" t="s">
        <v>243</v>
      </c>
    </row>
    <row r="4" spans="1:13" s="33" customFormat="1" ht="40.5" hidden="1" customHeight="1">
      <c r="A4" s="111"/>
      <c r="B4" s="106"/>
      <c r="C4" s="112"/>
      <c r="D4" s="51"/>
      <c r="E4" s="52"/>
      <c r="F4" s="110" t="s">
        <v>245</v>
      </c>
      <c r="G4" s="107" t="s">
        <v>237</v>
      </c>
      <c r="H4" s="109"/>
      <c r="I4" s="109"/>
      <c r="J4" s="108"/>
      <c r="K4" s="112" t="s">
        <v>242</v>
      </c>
      <c r="L4" s="115"/>
      <c r="M4" s="112"/>
    </row>
    <row r="5" spans="1:13" s="33" customFormat="1" ht="175.5" customHeight="1">
      <c r="A5" s="116"/>
      <c r="B5" s="106"/>
      <c r="C5" s="112"/>
      <c r="D5" s="53" t="s">
        <v>236</v>
      </c>
      <c r="E5" s="53" t="s">
        <v>241</v>
      </c>
      <c r="F5" s="111"/>
      <c r="G5" s="54" t="s">
        <v>238</v>
      </c>
      <c r="H5" s="54" t="s">
        <v>239</v>
      </c>
      <c r="I5" s="54" t="s">
        <v>240</v>
      </c>
      <c r="J5" s="54" t="s">
        <v>246</v>
      </c>
      <c r="K5" s="112"/>
      <c r="L5" s="115"/>
      <c r="M5" s="112"/>
    </row>
    <row r="6" spans="1:13" s="34" customFormat="1" ht="24.75" customHeight="1">
      <c r="A6" s="35"/>
      <c r="B6" s="48" t="s">
        <v>234</v>
      </c>
      <c r="C6" s="32"/>
      <c r="D6" s="40">
        <f>SUM(D7:D130)</f>
        <v>73800.419999999984</v>
      </c>
      <c r="E6" s="40">
        <f>SUM(E7:E130)</f>
        <v>627.29999999999995</v>
      </c>
      <c r="F6" s="40">
        <f>SUM(F7:F130)</f>
        <v>12888.135037000002</v>
      </c>
      <c r="G6" s="40">
        <f>SUM(G7:G130)</f>
        <v>9832.1953220000032</v>
      </c>
      <c r="H6" s="40">
        <f>SUM(H7:H130)</f>
        <v>8958.0291590000015</v>
      </c>
      <c r="I6" s="37">
        <f t="shared" ref="I6:I37" si="0">(G6-H6)/G6</f>
        <v>8.8908543247103067E-2</v>
      </c>
      <c r="J6" s="41"/>
      <c r="K6" s="40">
        <f>SUM(K7:K130)</f>
        <v>903.99999999999966</v>
      </c>
      <c r="L6" s="36">
        <f>SUM(L7:L130)</f>
        <v>108</v>
      </c>
      <c r="M6" s="36">
        <f>SUM(M7:M130)</f>
        <v>1639.3000000000002</v>
      </c>
    </row>
    <row r="7" spans="1:13">
      <c r="A7" s="28">
        <v>1</v>
      </c>
      <c r="B7" s="49" t="str">
        <f>LEFT(C7,5)</f>
        <v>长沙市本级</v>
      </c>
      <c r="C7" s="30" t="s">
        <v>230</v>
      </c>
      <c r="D7" s="38">
        <v>237.55</v>
      </c>
      <c r="E7" s="38">
        <f>ROUND(D7*0.0085,1)</f>
        <v>2</v>
      </c>
      <c r="F7" s="39">
        <v>54.917099999999998</v>
      </c>
      <c r="G7" s="39">
        <v>39.860247999999999</v>
      </c>
      <c r="H7" s="39">
        <v>34.428483999999997</v>
      </c>
      <c r="I7" s="26">
        <f t="shared" si="0"/>
        <v>0.13627020082765168</v>
      </c>
      <c r="J7" s="42">
        <f>IF(G7&gt;=100,IF(I7&lt;3%,0.12,IF(I7&lt;15%,0.1,0.075)),IF(I7&lt;3%,0.1,0.075))</f>
        <v>7.4999999999999997E-2</v>
      </c>
      <c r="K7" s="25">
        <f>INT(G7*J7*10)/10</f>
        <v>2.9</v>
      </c>
      <c r="L7" s="44"/>
      <c r="M7" s="43">
        <f t="shared" ref="M7:M38" si="1">SUM(E7,K7,L7)</f>
        <v>4.9000000000000004</v>
      </c>
    </row>
    <row r="8" spans="1:13">
      <c r="A8" s="28">
        <v>2</v>
      </c>
      <c r="B8" s="49" t="str">
        <f>LEFT(C8,3)</f>
        <v>长沙县</v>
      </c>
      <c r="C8" s="30" t="s">
        <v>167</v>
      </c>
      <c r="D8" s="38">
        <v>148.25</v>
      </c>
      <c r="E8" s="38">
        <f t="shared" ref="E8:E71" si="2">ROUND(D8*0.0085,1)</f>
        <v>1.3</v>
      </c>
      <c r="F8" s="39">
        <v>26.330540999999997</v>
      </c>
      <c r="G8" s="39">
        <v>20.105029999999999</v>
      </c>
      <c r="H8" s="39">
        <v>20.105029999999999</v>
      </c>
      <c r="I8" s="26">
        <f t="shared" si="0"/>
        <v>0</v>
      </c>
      <c r="J8" s="42">
        <f t="shared" ref="J8:J71" si="3">IF(G8&gt;=100,IF(I8&lt;3%,0.12,IF(I8&lt;15%,0.1,0.075)),IF(I8&lt;3%,0.1,0.075))</f>
        <v>0.1</v>
      </c>
      <c r="K8" s="25">
        <f t="shared" ref="K8:K71" si="4">INT(G8*J8*10)/10</f>
        <v>2</v>
      </c>
      <c r="L8" s="44"/>
      <c r="M8" s="43">
        <f t="shared" si="1"/>
        <v>3.3</v>
      </c>
    </row>
    <row r="9" spans="1:13">
      <c r="A9" s="28">
        <v>3</v>
      </c>
      <c r="B9" s="49" t="str">
        <f>LEFT(C9,3)</f>
        <v>望城区</v>
      </c>
      <c r="C9" s="30" t="s">
        <v>210</v>
      </c>
      <c r="D9" s="38">
        <v>63.03</v>
      </c>
      <c r="E9" s="38">
        <f t="shared" si="2"/>
        <v>0.5</v>
      </c>
      <c r="F9" s="39">
        <v>10.913772</v>
      </c>
      <c r="G9" s="39">
        <v>11.261480000000001</v>
      </c>
      <c r="H9" s="39">
        <v>10.841379000000002</v>
      </c>
      <c r="I9" s="26">
        <f t="shared" si="0"/>
        <v>3.7304244202360518E-2</v>
      </c>
      <c r="J9" s="42">
        <f t="shared" si="3"/>
        <v>7.4999999999999997E-2</v>
      </c>
      <c r="K9" s="25">
        <f t="shared" si="4"/>
        <v>0.8</v>
      </c>
      <c r="L9" s="44"/>
      <c r="M9" s="43">
        <f t="shared" si="1"/>
        <v>1.3</v>
      </c>
    </row>
    <row r="10" spans="1:13">
      <c r="A10" s="28">
        <v>4</v>
      </c>
      <c r="B10" s="49" t="str">
        <f>LEFT(C10,3)</f>
        <v>宁乡县</v>
      </c>
      <c r="C10" s="30" t="s">
        <v>3</v>
      </c>
      <c r="D10" s="38">
        <v>372.48</v>
      </c>
      <c r="E10" s="38">
        <f t="shared" si="2"/>
        <v>3.2</v>
      </c>
      <c r="F10" s="39">
        <v>60.155520999999993</v>
      </c>
      <c r="G10" s="39">
        <v>43.892193000000006</v>
      </c>
      <c r="H10" s="39">
        <v>39.546733000000003</v>
      </c>
      <c r="I10" s="26">
        <f t="shared" si="0"/>
        <v>9.9003027713835179E-2</v>
      </c>
      <c r="J10" s="42">
        <f t="shared" si="3"/>
        <v>7.4999999999999997E-2</v>
      </c>
      <c r="K10" s="25">
        <f t="shared" si="4"/>
        <v>3.2</v>
      </c>
      <c r="L10" s="44"/>
      <c r="M10" s="43">
        <f t="shared" si="1"/>
        <v>6.4</v>
      </c>
    </row>
    <row r="11" spans="1:13">
      <c r="A11" s="28">
        <v>5</v>
      </c>
      <c r="B11" s="49" t="str">
        <f>LEFT(C11,3)</f>
        <v>浏阳市</v>
      </c>
      <c r="C11" s="30" t="s">
        <v>2</v>
      </c>
      <c r="D11" s="38">
        <v>429.77</v>
      </c>
      <c r="E11" s="38">
        <f t="shared" si="2"/>
        <v>3.7</v>
      </c>
      <c r="F11" s="39">
        <v>76.543187000000003</v>
      </c>
      <c r="G11" s="39">
        <v>56.359650000000002</v>
      </c>
      <c r="H11" s="39">
        <v>56.090097</v>
      </c>
      <c r="I11" s="26">
        <f t="shared" si="0"/>
        <v>4.782730197934194E-3</v>
      </c>
      <c r="J11" s="42">
        <f t="shared" si="3"/>
        <v>0.1</v>
      </c>
      <c r="K11" s="25">
        <f t="shared" si="4"/>
        <v>5.6</v>
      </c>
      <c r="L11" s="44"/>
      <c r="M11" s="43">
        <f t="shared" si="1"/>
        <v>9.3000000000000007</v>
      </c>
    </row>
    <row r="12" spans="1:13">
      <c r="A12" s="28">
        <v>6</v>
      </c>
      <c r="B12" s="49" t="str">
        <f>LEFT(C12,5)</f>
        <v>株洲市本级</v>
      </c>
      <c r="C12" s="30" t="s">
        <v>220</v>
      </c>
      <c r="D12" s="38">
        <v>171.15</v>
      </c>
      <c r="E12" s="38">
        <f t="shared" si="2"/>
        <v>1.5</v>
      </c>
      <c r="F12" s="39">
        <v>27.956066999999997</v>
      </c>
      <c r="G12" s="39">
        <v>24.255799</v>
      </c>
      <c r="H12" s="39">
        <v>21.552441000000002</v>
      </c>
      <c r="I12" s="26">
        <f t="shared" si="0"/>
        <v>0.11145202844070393</v>
      </c>
      <c r="J12" s="42">
        <f t="shared" si="3"/>
        <v>7.4999999999999997E-2</v>
      </c>
      <c r="K12" s="25">
        <f t="shared" si="4"/>
        <v>1.8</v>
      </c>
      <c r="L12" s="44"/>
      <c r="M12" s="43">
        <f t="shared" si="1"/>
        <v>3.3</v>
      </c>
    </row>
    <row r="13" spans="1:13">
      <c r="A13" s="28">
        <v>7</v>
      </c>
      <c r="B13" s="49" t="str">
        <f>LEFT(C13,3)</f>
        <v>渌口区</v>
      </c>
      <c r="C13" s="30" t="s">
        <v>346</v>
      </c>
      <c r="D13" s="38">
        <v>162.5</v>
      </c>
      <c r="E13" s="38">
        <f t="shared" si="2"/>
        <v>1.4</v>
      </c>
      <c r="F13" s="39">
        <v>23.332459000000004</v>
      </c>
      <c r="G13" s="39">
        <v>19.747692000000001</v>
      </c>
      <c r="H13" s="39">
        <v>18.906210999999999</v>
      </c>
      <c r="I13" s="26">
        <f t="shared" si="0"/>
        <v>4.2611612536796788E-2</v>
      </c>
      <c r="J13" s="42">
        <f t="shared" si="3"/>
        <v>7.4999999999999997E-2</v>
      </c>
      <c r="K13" s="25">
        <f t="shared" si="4"/>
        <v>1.4</v>
      </c>
      <c r="L13" s="44"/>
      <c r="M13" s="43">
        <f t="shared" si="1"/>
        <v>2.8</v>
      </c>
    </row>
    <row r="14" spans="1:13">
      <c r="A14" s="28">
        <v>8</v>
      </c>
      <c r="B14" s="49" t="str">
        <f>LEFT(C14,2)</f>
        <v>攸县</v>
      </c>
      <c r="C14" s="30" t="s">
        <v>7</v>
      </c>
      <c r="D14" s="38">
        <v>259.57</v>
      </c>
      <c r="E14" s="38">
        <f t="shared" si="2"/>
        <v>2.2000000000000002</v>
      </c>
      <c r="F14" s="39">
        <v>45.163793000000005</v>
      </c>
      <c r="G14" s="39">
        <v>36.929501000000002</v>
      </c>
      <c r="H14" s="39">
        <v>36.839944000000003</v>
      </c>
      <c r="I14" s="26">
        <f t="shared" si="0"/>
        <v>2.4250801547521374E-3</v>
      </c>
      <c r="J14" s="42">
        <f t="shared" si="3"/>
        <v>0.1</v>
      </c>
      <c r="K14" s="25">
        <f t="shared" si="4"/>
        <v>3.6</v>
      </c>
      <c r="L14" s="44"/>
      <c r="M14" s="43">
        <f t="shared" si="1"/>
        <v>5.8000000000000007</v>
      </c>
    </row>
    <row r="15" spans="1:13">
      <c r="A15" s="28">
        <v>9</v>
      </c>
      <c r="B15" s="49" t="str">
        <f>LEFT(C15,3)</f>
        <v>茶陵县</v>
      </c>
      <c r="C15" s="30" t="s">
        <v>4</v>
      </c>
      <c r="D15" s="38">
        <v>255.41</v>
      </c>
      <c r="E15" s="38">
        <f t="shared" si="2"/>
        <v>2.2000000000000002</v>
      </c>
      <c r="F15" s="39">
        <v>23.421228999999997</v>
      </c>
      <c r="G15" s="39">
        <v>19.736438</v>
      </c>
      <c r="H15" s="39">
        <v>19.736438</v>
      </c>
      <c r="I15" s="26">
        <f t="shared" si="0"/>
        <v>0</v>
      </c>
      <c r="J15" s="42">
        <f t="shared" si="3"/>
        <v>0.1</v>
      </c>
      <c r="K15" s="25">
        <f t="shared" si="4"/>
        <v>1.9</v>
      </c>
      <c r="L15" s="44"/>
      <c r="M15" s="43">
        <f t="shared" si="1"/>
        <v>4.0999999999999996</v>
      </c>
    </row>
    <row r="16" spans="1:13">
      <c r="A16" s="28">
        <v>10</v>
      </c>
      <c r="B16" s="49" t="str">
        <f>LEFT(C16,3)</f>
        <v>炎陵县</v>
      </c>
      <c r="C16" s="30" t="s">
        <v>6</v>
      </c>
      <c r="D16" s="38">
        <v>286.16000000000003</v>
      </c>
      <c r="E16" s="38">
        <f t="shared" si="2"/>
        <v>2.4</v>
      </c>
      <c r="F16" s="39">
        <v>40.774501000000001</v>
      </c>
      <c r="G16" s="39">
        <v>27.696390000000001</v>
      </c>
      <c r="H16" s="39">
        <v>26.904752000000002</v>
      </c>
      <c r="I16" s="26">
        <f t="shared" si="0"/>
        <v>2.8582714209324716E-2</v>
      </c>
      <c r="J16" s="42">
        <f t="shared" si="3"/>
        <v>0.1</v>
      </c>
      <c r="K16" s="25">
        <f t="shared" si="4"/>
        <v>2.7</v>
      </c>
      <c r="L16" s="44"/>
      <c r="M16" s="43">
        <f t="shared" si="1"/>
        <v>5.0999999999999996</v>
      </c>
    </row>
    <row r="17" spans="1:13">
      <c r="A17" s="28">
        <v>11</v>
      </c>
      <c r="B17" s="49" t="str">
        <f>LEFT(C17,3)</f>
        <v>醴陵市</v>
      </c>
      <c r="C17" s="29" t="s">
        <v>5</v>
      </c>
      <c r="D17" s="38">
        <v>571.98</v>
      </c>
      <c r="E17" s="38">
        <f t="shared" si="2"/>
        <v>4.9000000000000004</v>
      </c>
      <c r="F17" s="39">
        <v>87.93160300000001</v>
      </c>
      <c r="G17" s="39">
        <v>76.720918999999995</v>
      </c>
      <c r="H17" s="39">
        <v>76.152108000000013</v>
      </c>
      <c r="I17" s="26">
        <f t="shared" si="0"/>
        <v>7.4140274571004869E-3</v>
      </c>
      <c r="J17" s="42">
        <f t="shared" si="3"/>
        <v>0.1</v>
      </c>
      <c r="K17" s="25">
        <f t="shared" si="4"/>
        <v>7.6</v>
      </c>
      <c r="L17" s="45">
        <v>3</v>
      </c>
      <c r="M17" s="43">
        <f t="shared" si="1"/>
        <v>15.5</v>
      </c>
    </row>
    <row r="18" spans="1:13">
      <c r="A18" s="28">
        <v>12</v>
      </c>
      <c r="B18" s="49" t="str">
        <f>LEFT(C18,5)</f>
        <v>湘潭市本级</v>
      </c>
      <c r="C18" s="30" t="s">
        <v>222</v>
      </c>
      <c r="D18" s="38">
        <v>224.71</v>
      </c>
      <c r="E18" s="38">
        <f t="shared" si="2"/>
        <v>1.9</v>
      </c>
      <c r="F18" s="39">
        <v>63.839075000000001</v>
      </c>
      <c r="G18" s="39">
        <v>53.048069000000005</v>
      </c>
      <c r="H18" s="39">
        <v>45.660979000000005</v>
      </c>
      <c r="I18" s="26">
        <f t="shared" si="0"/>
        <v>0.13925275960563238</v>
      </c>
      <c r="J18" s="42">
        <f t="shared" si="3"/>
        <v>7.4999999999999997E-2</v>
      </c>
      <c r="K18" s="25">
        <f t="shared" si="4"/>
        <v>3.9</v>
      </c>
      <c r="L18" s="45"/>
      <c r="M18" s="43">
        <f t="shared" si="1"/>
        <v>5.8</v>
      </c>
    </row>
    <row r="19" spans="1:13">
      <c r="A19" s="28">
        <v>13</v>
      </c>
      <c r="B19" s="49" t="str">
        <f t="shared" ref="B19:B45" si="5">LEFT(C19,3)</f>
        <v>湘潭县</v>
      </c>
      <c r="C19" s="30" t="s">
        <v>8</v>
      </c>
      <c r="D19" s="38">
        <v>556.01</v>
      </c>
      <c r="E19" s="38">
        <f t="shared" si="2"/>
        <v>4.7</v>
      </c>
      <c r="F19" s="39">
        <v>161.96923200000001</v>
      </c>
      <c r="G19" s="39">
        <v>120.21103900000001</v>
      </c>
      <c r="H19" s="39">
        <v>99.380790999999988</v>
      </c>
      <c r="I19" s="26">
        <f t="shared" si="0"/>
        <v>0.17328065852587818</v>
      </c>
      <c r="J19" s="42">
        <f t="shared" si="3"/>
        <v>7.4999999999999997E-2</v>
      </c>
      <c r="K19" s="25">
        <f t="shared" si="4"/>
        <v>9</v>
      </c>
      <c r="L19" s="45"/>
      <c r="M19" s="43">
        <f t="shared" si="1"/>
        <v>13.7</v>
      </c>
    </row>
    <row r="20" spans="1:13">
      <c r="A20" s="28">
        <v>14</v>
      </c>
      <c r="B20" s="49" t="str">
        <f t="shared" si="5"/>
        <v>湘乡市</v>
      </c>
      <c r="C20" s="30" t="s">
        <v>9</v>
      </c>
      <c r="D20" s="38">
        <v>433.13</v>
      </c>
      <c r="E20" s="38">
        <f t="shared" si="2"/>
        <v>3.7</v>
      </c>
      <c r="F20" s="39">
        <v>132.985443</v>
      </c>
      <c r="G20" s="39">
        <v>112.25128699999999</v>
      </c>
      <c r="H20" s="39">
        <v>83.780548999999993</v>
      </c>
      <c r="I20" s="26">
        <f t="shared" si="0"/>
        <v>0.25363395610778161</v>
      </c>
      <c r="J20" s="42">
        <f t="shared" si="3"/>
        <v>7.4999999999999997E-2</v>
      </c>
      <c r="K20" s="25">
        <f t="shared" si="4"/>
        <v>8.4</v>
      </c>
      <c r="L20" s="45"/>
      <c r="M20" s="43">
        <f t="shared" si="1"/>
        <v>12.100000000000001</v>
      </c>
    </row>
    <row r="21" spans="1:13">
      <c r="A21" s="28">
        <v>15</v>
      </c>
      <c r="B21" s="49" t="str">
        <f t="shared" si="5"/>
        <v>韶山市</v>
      </c>
      <c r="C21" s="30" t="s">
        <v>200</v>
      </c>
      <c r="D21" s="38">
        <v>33.090000000000003</v>
      </c>
      <c r="E21" s="38">
        <f t="shared" si="2"/>
        <v>0.3</v>
      </c>
      <c r="F21" s="39">
        <v>6.1199159999999999</v>
      </c>
      <c r="G21" s="39">
        <v>4.1665570000000001</v>
      </c>
      <c r="H21" s="39">
        <v>4.1665570000000001</v>
      </c>
      <c r="I21" s="26">
        <f t="shared" si="0"/>
        <v>0</v>
      </c>
      <c r="J21" s="42">
        <f t="shared" si="3"/>
        <v>0.1</v>
      </c>
      <c r="K21" s="25">
        <f t="shared" si="4"/>
        <v>0.4</v>
      </c>
      <c r="L21" s="45"/>
      <c r="M21" s="43">
        <f t="shared" si="1"/>
        <v>0.7</v>
      </c>
    </row>
    <row r="22" spans="1:13">
      <c r="A22" s="28">
        <v>16</v>
      </c>
      <c r="B22" s="49" t="str">
        <f t="shared" si="5"/>
        <v>珠晖区</v>
      </c>
      <c r="C22" s="30" t="s">
        <v>202</v>
      </c>
      <c r="D22" s="38">
        <v>70.099999999999994</v>
      </c>
      <c r="E22" s="38">
        <f t="shared" si="2"/>
        <v>0.6</v>
      </c>
      <c r="F22" s="39">
        <v>7.781911</v>
      </c>
      <c r="G22" s="39">
        <v>4.6896519999999997</v>
      </c>
      <c r="H22" s="39">
        <v>4.6896519999999997</v>
      </c>
      <c r="I22" s="26">
        <f t="shared" si="0"/>
        <v>0</v>
      </c>
      <c r="J22" s="42">
        <f t="shared" si="3"/>
        <v>0.1</v>
      </c>
      <c r="K22" s="25">
        <f t="shared" si="4"/>
        <v>0.4</v>
      </c>
      <c r="L22" s="45"/>
      <c r="M22" s="43">
        <f t="shared" si="1"/>
        <v>1</v>
      </c>
    </row>
    <row r="23" spans="1:13">
      <c r="A23" s="28">
        <v>17</v>
      </c>
      <c r="B23" s="49" t="str">
        <f t="shared" si="5"/>
        <v>雁峰区</v>
      </c>
      <c r="C23" s="30" t="s">
        <v>203</v>
      </c>
      <c r="D23" s="38">
        <v>57.65</v>
      </c>
      <c r="E23" s="38">
        <f t="shared" si="2"/>
        <v>0.5</v>
      </c>
      <c r="F23" s="39">
        <v>7.6869639999999988</v>
      </c>
      <c r="G23" s="39">
        <v>4.722397</v>
      </c>
      <c r="H23" s="39">
        <v>4.722397</v>
      </c>
      <c r="I23" s="26">
        <f t="shared" si="0"/>
        <v>0</v>
      </c>
      <c r="J23" s="42">
        <f t="shared" si="3"/>
        <v>0.1</v>
      </c>
      <c r="K23" s="25">
        <f t="shared" si="4"/>
        <v>0.4</v>
      </c>
      <c r="L23" s="45"/>
      <c r="M23" s="43">
        <f t="shared" si="1"/>
        <v>0.9</v>
      </c>
    </row>
    <row r="24" spans="1:13">
      <c r="A24" s="28">
        <v>18</v>
      </c>
      <c r="B24" s="49" t="str">
        <f t="shared" si="5"/>
        <v>石鼓区</v>
      </c>
      <c r="C24" s="30" t="s">
        <v>207</v>
      </c>
      <c r="D24" s="38">
        <v>47.4</v>
      </c>
      <c r="E24" s="38">
        <f t="shared" si="2"/>
        <v>0.4</v>
      </c>
      <c r="F24" s="39">
        <v>8.1645559999999993</v>
      </c>
      <c r="G24" s="39">
        <v>6.7678709999999995</v>
      </c>
      <c r="H24" s="39">
        <v>4.97445</v>
      </c>
      <c r="I24" s="26">
        <f t="shared" si="0"/>
        <v>0.26499042313306498</v>
      </c>
      <c r="J24" s="42">
        <f t="shared" si="3"/>
        <v>7.4999999999999997E-2</v>
      </c>
      <c r="K24" s="25">
        <f t="shared" si="4"/>
        <v>0.5</v>
      </c>
      <c r="L24" s="45"/>
      <c r="M24" s="43">
        <f t="shared" si="1"/>
        <v>0.9</v>
      </c>
    </row>
    <row r="25" spans="1:13">
      <c r="A25" s="28">
        <v>19</v>
      </c>
      <c r="B25" s="49" t="str">
        <f t="shared" si="5"/>
        <v>蒸湘区</v>
      </c>
      <c r="C25" s="29" t="s">
        <v>206</v>
      </c>
      <c r="D25" s="38">
        <v>85</v>
      </c>
      <c r="E25" s="38">
        <f t="shared" si="2"/>
        <v>0.7</v>
      </c>
      <c r="F25" s="39">
        <v>8.3258480000000006</v>
      </c>
      <c r="G25" s="39">
        <v>6.1003490000000005</v>
      </c>
      <c r="H25" s="39">
        <v>6.0122800000000005</v>
      </c>
      <c r="I25" s="26">
        <f t="shared" si="0"/>
        <v>1.4436715014173771E-2</v>
      </c>
      <c r="J25" s="42">
        <f t="shared" si="3"/>
        <v>0.1</v>
      </c>
      <c r="K25" s="25">
        <f t="shared" si="4"/>
        <v>0.6</v>
      </c>
      <c r="L25" s="45">
        <v>3</v>
      </c>
      <c r="M25" s="43">
        <f t="shared" si="1"/>
        <v>4.3</v>
      </c>
    </row>
    <row r="26" spans="1:13">
      <c r="A26" s="28">
        <v>20</v>
      </c>
      <c r="B26" s="49" t="str">
        <f t="shared" si="5"/>
        <v>南岳区</v>
      </c>
      <c r="C26" s="30" t="s">
        <v>201</v>
      </c>
      <c r="D26" s="38">
        <v>56.12</v>
      </c>
      <c r="E26" s="38">
        <f t="shared" si="2"/>
        <v>0.5</v>
      </c>
      <c r="F26" s="39">
        <v>8.143497</v>
      </c>
      <c r="G26" s="39">
        <v>4.1738</v>
      </c>
      <c r="H26" s="39">
        <v>4.0815950000000001</v>
      </c>
      <c r="I26" s="26">
        <f t="shared" si="0"/>
        <v>2.2091379558196338E-2</v>
      </c>
      <c r="J26" s="42">
        <f t="shared" si="3"/>
        <v>0.1</v>
      </c>
      <c r="K26" s="25">
        <f t="shared" si="4"/>
        <v>0.4</v>
      </c>
      <c r="L26" s="45"/>
      <c r="M26" s="43">
        <f t="shared" si="1"/>
        <v>0.9</v>
      </c>
    </row>
    <row r="27" spans="1:13">
      <c r="A27" s="28">
        <v>21</v>
      </c>
      <c r="B27" s="49" t="str">
        <f t="shared" si="5"/>
        <v>衡阳县</v>
      </c>
      <c r="C27" s="29" t="s">
        <v>19</v>
      </c>
      <c r="D27" s="38">
        <v>533.16</v>
      </c>
      <c r="E27" s="38">
        <f t="shared" si="2"/>
        <v>4.5</v>
      </c>
      <c r="F27" s="39">
        <v>71.976302000000004</v>
      </c>
      <c r="G27" s="39">
        <v>60.850443999999996</v>
      </c>
      <c r="H27" s="39">
        <v>58.550276000000004</v>
      </c>
      <c r="I27" s="26">
        <f t="shared" si="0"/>
        <v>3.7800348671243753E-2</v>
      </c>
      <c r="J27" s="42">
        <f t="shared" si="3"/>
        <v>7.4999999999999997E-2</v>
      </c>
      <c r="K27" s="25">
        <f t="shared" si="4"/>
        <v>4.5</v>
      </c>
      <c r="L27" s="45">
        <v>3</v>
      </c>
      <c r="M27" s="43">
        <f t="shared" si="1"/>
        <v>12</v>
      </c>
    </row>
    <row r="28" spans="1:13">
      <c r="A28" s="28">
        <v>22</v>
      </c>
      <c r="B28" s="49" t="str">
        <f t="shared" si="5"/>
        <v>衡南县</v>
      </c>
      <c r="C28" s="30" t="s">
        <v>17</v>
      </c>
      <c r="D28" s="38">
        <v>435.45</v>
      </c>
      <c r="E28" s="38">
        <f t="shared" si="2"/>
        <v>3.7</v>
      </c>
      <c r="F28" s="39">
        <v>55.890677999999994</v>
      </c>
      <c r="G28" s="39">
        <v>36.577688000000002</v>
      </c>
      <c r="H28" s="39">
        <v>33.746333999999997</v>
      </c>
      <c r="I28" s="26">
        <f t="shared" si="0"/>
        <v>7.7406587316289771E-2</v>
      </c>
      <c r="J28" s="42">
        <f t="shared" si="3"/>
        <v>7.4999999999999997E-2</v>
      </c>
      <c r="K28" s="25">
        <f t="shared" si="4"/>
        <v>2.7</v>
      </c>
      <c r="L28" s="45"/>
      <c r="M28" s="43">
        <f t="shared" si="1"/>
        <v>6.4</v>
      </c>
    </row>
    <row r="29" spans="1:13">
      <c r="A29" s="28">
        <v>23</v>
      </c>
      <c r="B29" s="49" t="str">
        <f t="shared" si="5"/>
        <v>衡山县</v>
      </c>
      <c r="C29" s="29" t="s">
        <v>18</v>
      </c>
      <c r="D29" s="38">
        <v>201.52</v>
      </c>
      <c r="E29" s="38">
        <f t="shared" si="2"/>
        <v>1.7</v>
      </c>
      <c r="F29" s="39">
        <v>50.432634</v>
      </c>
      <c r="G29" s="39">
        <v>40.123902999999999</v>
      </c>
      <c r="H29" s="39">
        <v>34.749531999999995</v>
      </c>
      <c r="I29" s="26">
        <f t="shared" si="0"/>
        <v>0.13394437226109343</v>
      </c>
      <c r="J29" s="42">
        <f t="shared" si="3"/>
        <v>7.4999999999999997E-2</v>
      </c>
      <c r="K29" s="25">
        <f t="shared" si="4"/>
        <v>3</v>
      </c>
      <c r="L29" s="45">
        <v>3</v>
      </c>
      <c r="M29" s="43">
        <f t="shared" si="1"/>
        <v>7.7</v>
      </c>
    </row>
    <row r="30" spans="1:13">
      <c r="A30" s="28">
        <v>24</v>
      </c>
      <c r="B30" s="49" t="str">
        <f t="shared" si="5"/>
        <v>衡东县</v>
      </c>
      <c r="C30" s="30" t="s">
        <v>16</v>
      </c>
      <c r="D30" s="38">
        <v>437.49</v>
      </c>
      <c r="E30" s="38">
        <f t="shared" si="2"/>
        <v>3.7</v>
      </c>
      <c r="F30" s="39">
        <v>77.276717000000019</v>
      </c>
      <c r="G30" s="39">
        <v>68.482776000000001</v>
      </c>
      <c r="H30" s="39">
        <v>58.799693999999995</v>
      </c>
      <c r="I30" s="26">
        <f t="shared" si="0"/>
        <v>0.14139441426848709</v>
      </c>
      <c r="J30" s="42">
        <f t="shared" si="3"/>
        <v>7.4999999999999997E-2</v>
      </c>
      <c r="K30" s="25">
        <f t="shared" si="4"/>
        <v>5.0999999999999996</v>
      </c>
      <c r="L30" s="45"/>
      <c r="M30" s="43">
        <f t="shared" si="1"/>
        <v>8.8000000000000007</v>
      </c>
    </row>
    <row r="31" spans="1:13">
      <c r="A31" s="28">
        <v>25</v>
      </c>
      <c r="B31" s="49" t="str">
        <f t="shared" si="5"/>
        <v>祁东县</v>
      </c>
      <c r="C31" s="29" t="s">
        <v>21</v>
      </c>
      <c r="D31" s="38">
        <v>858.51</v>
      </c>
      <c r="E31" s="38">
        <f t="shared" si="2"/>
        <v>7.3</v>
      </c>
      <c r="F31" s="39">
        <v>105.44811299999999</v>
      </c>
      <c r="G31" s="39">
        <v>69.303342999999998</v>
      </c>
      <c r="H31" s="39">
        <v>66.417990000000003</v>
      </c>
      <c r="I31" s="26">
        <f t="shared" si="0"/>
        <v>4.1633677036329905E-2</v>
      </c>
      <c r="J31" s="42">
        <f t="shared" si="3"/>
        <v>7.4999999999999997E-2</v>
      </c>
      <c r="K31" s="25">
        <f>INT(G31*J31*10)/10+0.1</f>
        <v>5.1999999999999993</v>
      </c>
      <c r="L31" s="45">
        <v>3</v>
      </c>
      <c r="M31" s="43">
        <f t="shared" si="1"/>
        <v>15.5</v>
      </c>
    </row>
    <row r="32" spans="1:13">
      <c r="A32" s="28">
        <v>26</v>
      </c>
      <c r="B32" s="49" t="str">
        <f t="shared" si="5"/>
        <v>耒阳市</v>
      </c>
      <c r="C32" s="29" t="s">
        <v>20</v>
      </c>
      <c r="D32" s="38">
        <v>1043.81</v>
      </c>
      <c r="E32" s="38">
        <f t="shared" si="2"/>
        <v>8.9</v>
      </c>
      <c r="F32" s="39">
        <v>132.92103800000001</v>
      </c>
      <c r="G32" s="39">
        <v>100.465295</v>
      </c>
      <c r="H32" s="39">
        <v>93.192122999999995</v>
      </c>
      <c r="I32" s="26">
        <f t="shared" si="0"/>
        <v>7.2394870288292112E-2</v>
      </c>
      <c r="J32" s="42">
        <f t="shared" si="3"/>
        <v>0.1</v>
      </c>
      <c r="K32" s="25">
        <f t="shared" si="4"/>
        <v>10</v>
      </c>
      <c r="L32" s="45">
        <v>3</v>
      </c>
      <c r="M32" s="43">
        <f t="shared" si="1"/>
        <v>21.9</v>
      </c>
    </row>
    <row r="33" spans="1:13">
      <c r="A33" s="28">
        <v>27</v>
      </c>
      <c r="B33" s="49" t="str">
        <f t="shared" si="5"/>
        <v>常宁市</v>
      </c>
      <c r="C33" s="29" t="s">
        <v>15</v>
      </c>
      <c r="D33" s="38">
        <v>850.91</v>
      </c>
      <c r="E33" s="38">
        <f t="shared" si="2"/>
        <v>7.2</v>
      </c>
      <c r="F33" s="39">
        <v>134.43659</v>
      </c>
      <c r="G33" s="39">
        <v>102.399322</v>
      </c>
      <c r="H33" s="39">
        <v>80.232129</v>
      </c>
      <c r="I33" s="26">
        <f t="shared" si="0"/>
        <v>0.2164779274612775</v>
      </c>
      <c r="J33" s="42">
        <f t="shared" si="3"/>
        <v>7.4999999999999997E-2</v>
      </c>
      <c r="K33" s="25">
        <f t="shared" si="4"/>
        <v>7.6</v>
      </c>
      <c r="L33" s="45">
        <v>3</v>
      </c>
      <c r="M33" s="43">
        <f t="shared" si="1"/>
        <v>17.8</v>
      </c>
    </row>
    <row r="34" spans="1:13">
      <c r="A34" s="28">
        <v>28</v>
      </c>
      <c r="B34" s="49" t="str">
        <f t="shared" si="5"/>
        <v>双清区</v>
      </c>
      <c r="C34" s="30" t="s">
        <v>215</v>
      </c>
      <c r="D34" s="38">
        <v>193.6</v>
      </c>
      <c r="E34" s="38">
        <f t="shared" si="2"/>
        <v>1.6</v>
      </c>
      <c r="F34" s="39">
        <v>28.283853000000004</v>
      </c>
      <c r="G34" s="39">
        <v>20.881665000000002</v>
      </c>
      <c r="H34" s="39">
        <v>20.062068000000004</v>
      </c>
      <c r="I34" s="26">
        <f t="shared" si="0"/>
        <v>3.9249600067810593E-2</v>
      </c>
      <c r="J34" s="42">
        <f t="shared" si="3"/>
        <v>7.4999999999999997E-2</v>
      </c>
      <c r="K34" s="25">
        <f t="shared" si="4"/>
        <v>1.5</v>
      </c>
      <c r="L34" s="45"/>
      <c r="M34" s="43">
        <f t="shared" si="1"/>
        <v>3.1</v>
      </c>
    </row>
    <row r="35" spans="1:13">
      <c r="A35" s="28">
        <v>29</v>
      </c>
      <c r="B35" s="49" t="str">
        <f t="shared" si="5"/>
        <v>大祥区</v>
      </c>
      <c r="C35" s="30" t="s">
        <v>217</v>
      </c>
      <c r="D35" s="38">
        <v>228.6</v>
      </c>
      <c r="E35" s="38">
        <f t="shared" si="2"/>
        <v>1.9</v>
      </c>
      <c r="F35" s="39">
        <v>36.303560000000004</v>
      </c>
      <c r="G35" s="39">
        <v>22.542011000000002</v>
      </c>
      <c r="H35" s="39">
        <v>17.864975000000001</v>
      </c>
      <c r="I35" s="26">
        <f t="shared" si="0"/>
        <v>0.20748086761203341</v>
      </c>
      <c r="J35" s="42">
        <f t="shared" si="3"/>
        <v>7.4999999999999997E-2</v>
      </c>
      <c r="K35" s="25">
        <f t="shared" si="4"/>
        <v>1.6</v>
      </c>
      <c r="L35" s="45"/>
      <c r="M35" s="43">
        <f t="shared" si="1"/>
        <v>3.5</v>
      </c>
    </row>
    <row r="36" spans="1:13">
      <c r="A36" s="28">
        <v>30</v>
      </c>
      <c r="B36" s="49" t="str">
        <f t="shared" si="5"/>
        <v>北塔区</v>
      </c>
      <c r="C36" s="30" t="s">
        <v>208</v>
      </c>
      <c r="D36" s="38">
        <v>102.1</v>
      </c>
      <c r="E36" s="38">
        <f t="shared" si="2"/>
        <v>0.9</v>
      </c>
      <c r="F36" s="39">
        <v>11.550410000000001</v>
      </c>
      <c r="G36" s="39">
        <v>7.8859110000000001</v>
      </c>
      <c r="H36" s="39">
        <v>7.8859109999999983</v>
      </c>
      <c r="I36" s="26">
        <f t="shared" si="0"/>
        <v>2.2525702349421015E-16</v>
      </c>
      <c r="J36" s="42">
        <f t="shared" si="3"/>
        <v>0.1</v>
      </c>
      <c r="K36" s="25">
        <f>INT(G36*J36*10)/10+0.1</f>
        <v>0.79999999999999993</v>
      </c>
      <c r="L36" s="45"/>
      <c r="M36" s="43">
        <f t="shared" si="1"/>
        <v>1.7</v>
      </c>
    </row>
    <row r="37" spans="1:13">
      <c r="A37" s="28">
        <v>31</v>
      </c>
      <c r="B37" s="49" t="str">
        <f t="shared" si="5"/>
        <v>邵东县</v>
      </c>
      <c r="C37" s="29" t="s">
        <v>27</v>
      </c>
      <c r="D37" s="38">
        <v>705.27</v>
      </c>
      <c r="E37" s="38">
        <f t="shared" si="2"/>
        <v>6</v>
      </c>
      <c r="F37" s="39">
        <v>191.25717499999999</v>
      </c>
      <c r="G37" s="39">
        <v>148.22522900000001</v>
      </c>
      <c r="H37" s="39">
        <v>124.83161400000002</v>
      </c>
      <c r="I37" s="26">
        <f t="shared" si="0"/>
        <v>0.15782478568476352</v>
      </c>
      <c r="J37" s="42">
        <f t="shared" si="3"/>
        <v>7.4999999999999997E-2</v>
      </c>
      <c r="K37" s="25">
        <f t="shared" si="4"/>
        <v>11.1</v>
      </c>
      <c r="L37" s="45">
        <v>3</v>
      </c>
      <c r="M37" s="43">
        <f t="shared" si="1"/>
        <v>20.100000000000001</v>
      </c>
    </row>
    <row r="38" spans="1:13">
      <c r="A38" s="28">
        <v>32</v>
      </c>
      <c r="B38" s="49" t="str">
        <f t="shared" si="5"/>
        <v>新邵县</v>
      </c>
      <c r="C38" s="30" t="s">
        <v>32</v>
      </c>
      <c r="D38" s="38">
        <v>683.58</v>
      </c>
      <c r="E38" s="38">
        <f t="shared" si="2"/>
        <v>5.8</v>
      </c>
      <c r="F38" s="39">
        <v>99.190182000000007</v>
      </c>
      <c r="G38" s="39">
        <v>72.385871999999992</v>
      </c>
      <c r="H38" s="39">
        <v>63.79722799999999</v>
      </c>
      <c r="I38" s="26">
        <f t="shared" ref="I38:I69" si="6">(G38-H38)/G38</f>
        <v>0.11865083285865512</v>
      </c>
      <c r="J38" s="42">
        <f t="shared" si="3"/>
        <v>7.4999999999999997E-2</v>
      </c>
      <c r="K38" s="25">
        <f t="shared" si="4"/>
        <v>5.4</v>
      </c>
      <c r="L38" s="45"/>
      <c r="M38" s="43">
        <f t="shared" si="1"/>
        <v>11.2</v>
      </c>
    </row>
    <row r="39" spans="1:13">
      <c r="A39" s="28">
        <v>33</v>
      </c>
      <c r="B39" s="49" t="str">
        <f t="shared" si="5"/>
        <v>邵阳县</v>
      </c>
      <c r="C39" s="30" t="s">
        <v>28</v>
      </c>
      <c r="D39" s="38">
        <v>1395.56</v>
      </c>
      <c r="E39" s="38">
        <f t="shared" si="2"/>
        <v>11.9</v>
      </c>
      <c r="F39" s="39">
        <v>230.423136</v>
      </c>
      <c r="G39" s="39">
        <v>144.818916</v>
      </c>
      <c r="H39" s="39">
        <v>139.252014</v>
      </c>
      <c r="I39" s="26">
        <f t="shared" si="6"/>
        <v>3.8440434121188964E-2</v>
      </c>
      <c r="J39" s="42">
        <f t="shared" si="3"/>
        <v>0.1</v>
      </c>
      <c r="K39" s="25">
        <f t="shared" si="4"/>
        <v>14.4</v>
      </c>
      <c r="L39" s="45"/>
      <c r="M39" s="43">
        <f t="shared" ref="M39:M70" si="7">SUM(E39,K39,L39)</f>
        <v>26.3</v>
      </c>
    </row>
    <row r="40" spans="1:13">
      <c r="A40" s="28">
        <v>34</v>
      </c>
      <c r="B40" s="49" t="str">
        <f t="shared" si="5"/>
        <v>隆回县</v>
      </c>
      <c r="C40" s="29" t="s">
        <v>26</v>
      </c>
      <c r="D40" s="38">
        <v>1291.5</v>
      </c>
      <c r="E40" s="38">
        <f t="shared" si="2"/>
        <v>11</v>
      </c>
      <c r="F40" s="39">
        <v>183.68187599999999</v>
      </c>
      <c r="G40" s="39">
        <v>151.26161200000001</v>
      </c>
      <c r="H40" s="39">
        <v>149.780418</v>
      </c>
      <c r="I40" s="26">
        <f t="shared" si="6"/>
        <v>9.7922663947282024E-3</v>
      </c>
      <c r="J40" s="42">
        <f t="shared" si="3"/>
        <v>0.12</v>
      </c>
      <c r="K40" s="25">
        <f t="shared" si="4"/>
        <v>18.100000000000001</v>
      </c>
      <c r="L40" s="45">
        <v>3</v>
      </c>
      <c r="M40" s="43">
        <f t="shared" si="7"/>
        <v>32.1</v>
      </c>
    </row>
    <row r="41" spans="1:13">
      <c r="A41" s="28">
        <v>35</v>
      </c>
      <c r="B41" s="49" t="str">
        <f t="shared" si="5"/>
        <v>洞口县</v>
      </c>
      <c r="C41" s="30" t="s">
        <v>25</v>
      </c>
      <c r="D41" s="38">
        <v>956.73</v>
      </c>
      <c r="E41" s="38">
        <f t="shared" si="2"/>
        <v>8.1</v>
      </c>
      <c r="F41" s="39">
        <v>145.76910300000003</v>
      </c>
      <c r="G41" s="39">
        <v>106.71619199999999</v>
      </c>
      <c r="H41" s="39">
        <v>90.569354000000004</v>
      </c>
      <c r="I41" s="26">
        <f t="shared" si="6"/>
        <v>0.15130635470950829</v>
      </c>
      <c r="J41" s="42">
        <f t="shared" si="3"/>
        <v>7.4999999999999997E-2</v>
      </c>
      <c r="K41" s="25">
        <f t="shared" si="4"/>
        <v>8</v>
      </c>
      <c r="L41" s="45"/>
      <c r="M41" s="43">
        <f t="shared" si="7"/>
        <v>16.100000000000001</v>
      </c>
    </row>
    <row r="42" spans="1:13">
      <c r="A42" s="28">
        <v>36</v>
      </c>
      <c r="B42" s="49" t="str">
        <f t="shared" si="5"/>
        <v>绥宁县</v>
      </c>
      <c r="C42" s="29" t="s">
        <v>29</v>
      </c>
      <c r="D42" s="38">
        <v>562.14</v>
      </c>
      <c r="E42" s="38">
        <f t="shared" si="2"/>
        <v>4.8</v>
      </c>
      <c r="F42" s="39">
        <v>74.543141999999989</v>
      </c>
      <c r="G42" s="39">
        <v>54.600585000000009</v>
      </c>
      <c r="H42" s="39">
        <v>51.872435999999993</v>
      </c>
      <c r="I42" s="26">
        <f t="shared" si="6"/>
        <v>4.9965563555775375E-2</v>
      </c>
      <c r="J42" s="42">
        <f t="shared" si="3"/>
        <v>7.4999999999999997E-2</v>
      </c>
      <c r="K42" s="25">
        <f>INT(G42*J42*10)/10+0.1</f>
        <v>4.0999999999999996</v>
      </c>
      <c r="L42" s="45">
        <v>3</v>
      </c>
      <c r="M42" s="43">
        <f t="shared" si="7"/>
        <v>11.899999999999999</v>
      </c>
    </row>
    <row r="43" spans="1:13">
      <c r="A43" s="28">
        <v>37</v>
      </c>
      <c r="B43" s="49" t="str">
        <f t="shared" si="5"/>
        <v>新宁县</v>
      </c>
      <c r="C43" s="29" t="s">
        <v>31</v>
      </c>
      <c r="D43" s="38">
        <v>657.4</v>
      </c>
      <c r="E43" s="38">
        <f t="shared" si="2"/>
        <v>5.6</v>
      </c>
      <c r="F43" s="39">
        <v>100.496489</v>
      </c>
      <c r="G43" s="39">
        <v>80.790808000000013</v>
      </c>
      <c r="H43" s="39">
        <v>77.710494999999995</v>
      </c>
      <c r="I43" s="26">
        <f t="shared" si="6"/>
        <v>3.8127023064307236E-2</v>
      </c>
      <c r="J43" s="42">
        <f t="shared" si="3"/>
        <v>7.4999999999999997E-2</v>
      </c>
      <c r="K43" s="25">
        <f t="shared" si="4"/>
        <v>6</v>
      </c>
      <c r="L43" s="45">
        <v>3</v>
      </c>
      <c r="M43" s="43">
        <f t="shared" si="7"/>
        <v>14.6</v>
      </c>
    </row>
    <row r="44" spans="1:13">
      <c r="A44" s="28">
        <v>38</v>
      </c>
      <c r="B44" s="49" t="str">
        <f t="shared" si="5"/>
        <v>城步县</v>
      </c>
      <c r="C44" s="30" t="s">
        <v>193</v>
      </c>
      <c r="D44" s="38">
        <v>944.81</v>
      </c>
      <c r="E44" s="38">
        <f t="shared" si="2"/>
        <v>8</v>
      </c>
      <c r="F44" s="39">
        <v>120.26612800000001</v>
      </c>
      <c r="G44" s="39">
        <v>82.575576999999996</v>
      </c>
      <c r="H44" s="39">
        <v>78.960806999999988</v>
      </c>
      <c r="I44" s="26">
        <f t="shared" si="6"/>
        <v>4.3775292057602062E-2</v>
      </c>
      <c r="J44" s="42">
        <f t="shared" si="3"/>
        <v>7.4999999999999997E-2</v>
      </c>
      <c r="K44" s="25">
        <f>INT(G44*J44*10)/10+0.1</f>
        <v>6.1999999999999993</v>
      </c>
      <c r="L44" s="45"/>
      <c r="M44" s="43">
        <f t="shared" si="7"/>
        <v>14.2</v>
      </c>
    </row>
    <row r="45" spans="1:13">
      <c r="A45" s="28">
        <v>39</v>
      </c>
      <c r="B45" s="49" t="str">
        <f t="shared" si="5"/>
        <v>武冈市</v>
      </c>
      <c r="C45" s="30" t="s">
        <v>30</v>
      </c>
      <c r="D45" s="38">
        <v>1231.8</v>
      </c>
      <c r="E45" s="38">
        <f t="shared" si="2"/>
        <v>10.5</v>
      </c>
      <c r="F45" s="39">
        <v>178.76363700000002</v>
      </c>
      <c r="G45" s="39">
        <v>130.78144900000001</v>
      </c>
      <c r="H45" s="39">
        <v>120.932423</v>
      </c>
      <c r="I45" s="26">
        <f t="shared" si="6"/>
        <v>7.5309044786619608E-2</v>
      </c>
      <c r="J45" s="42">
        <f t="shared" si="3"/>
        <v>0.1</v>
      </c>
      <c r="K45" s="25">
        <f t="shared" si="4"/>
        <v>13</v>
      </c>
      <c r="L45" s="45"/>
      <c r="M45" s="43">
        <f t="shared" si="7"/>
        <v>23.5</v>
      </c>
    </row>
    <row r="46" spans="1:13">
      <c r="A46" s="28">
        <v>40</v>
      </c>
      <c r="B46" s="49" t="str">
        <f>LEFT(C46,4)</f>
        <v>南湖新区</v>
      </c>
      <c r="C46" s="30" t="s">
        <v>196</v>
      </c>
      <c r="D46" s="38">
        <v>15.9</v>
      </c>
      <c r="E46" s="38">
        <f t="shared" si="2"/>
        <v>0.1</v>
      </c>
      <c r="F46" s="39">
        <v>4.259258</v>
      </c>
      <c r="G46" s="39">
        <v>3.2574239999999999</v>
      </c>
      <c r="H46" s="39">
        <v>3.0821620000000003</v>
      </c>
      <c r="I46" s="26">
        <f t="shared" si="6"/>
        <v>5.3803864648875793E-2</v>
      </c>
      <c r="J46" s="42">
        <f t="shared" si="3"/>
        <v>7.4999999999999997E-2</v>
      </c>
      <c r="K46" s="25">
        <f t="shared" si="4"/>
        <v>0.2</v>
      </c>
      <c r="L46" s="45"/>
      <c r="M46" s="43">
        <f t="shared" si="7"/>
        <v>0.30000000000000004</v>
      </c>
    </row>
    <row r="47" spans="1:13" ht="24">
      <c r="A47" s="28">
        <v>41</v>
      </c>
      <c r="B47" s="49" t="str">
        <f>LEFT(C47,10)</f>
        <v>岳阳市经济技术开发区</v>
      </c>
      <c r="C47" s="30" t="s">
        <v>34</v>
      </c>
      <c r="D47" s="38">
        <v>56.25</v>
      </c>
      <c r="E47" s="38">
        <f t="shared" si="2"/>
        <v>0.5</v>
      </c>
      <c r="F47" s="39">
        <v>17.562946000000004</v>
      </c>
      <c r="G47" s="39">
        <v>16.018689000000002</v>
      </c>
      <c r="H47" s="39">
        <v>14.120483999999999</v>
      </c>
      <c r="I47" s="26">
        <f t="shared" si="6"/>
        <v>0.1184993977971607</v>
      </c>
      <c r="J47" s="42">
        <f t="shared" si="3"/>
        <v>7.4999999999999997E-2</v>
      </c>
      <c r="K47" s="25">
        <f t="shared" si="4"/>
        <v>1.2</v>
      </c>
      <c r="L47" s="45"/>
      <c r="M47" s="43">
        <f t="shared" si="7"/>
        <v>1.7</v>
      </c>
    </row>
    <row r="48" spans="1:13">
      <c r="A48" s="28">
        <v>42</v>
      </c>
      <c r="B48" s="49" t="str">
        <f>LEFT(C48,4)</f>
        <v>岳阳楼区</v>
      </c>
      <c r="C48" s="29" t="s">
        <v>227</v>
      </c>
      <c r="D48" s="38">
        <v>220.59</v>
      </c>
      <c r="E48" s="38">
        <f t="shared" si="2"/>
        <v>1.9</v>
      </c>
      <c r="F48" s="39">
        <v>51.633122999999998</v>
      </c>
      <c r="G48" s="39">
        <v>45.678875999999995</v>
      </c>
      <c r="H48" s="39">
        <v>45.678876000000002</v>
      </c>
      <c r="I48" s="26">
        <f t="shared" si="6"/>
        <v>-1.5555171185913161E-16</v>
      </c>
      <c r="J48" s="42">
        <f t="shared" si="3"/>
        <v>0.1</v>
      </c>
      <c r="K48" s="25">
        <f t="shared" si="4"/>
        <v>4.5</v>
      </c>
      <c r="L48" s="45">
        <v>3</v>
      </c>
      <c r="M48" s="43">
        <f t="shared" si="7"/>
        <v>9.4</v>
      </c>
    </row>
    <row r="49" spans="1:13">
      <c r="A49" s="28">
        <v>43</v>
      </c>
      <c r="B49" s="49" t="str">
        <f>LEFT(C49,5)</f>
        <v>屈原管理区</v>
      </c>
      <c r="C49" s="30" t="s">
        <v>212</v>
      </c>
      <c r="D49" s="38">
        <v>86</v>
      </c>
      <c r="E49" s="38">
        <f t="shared" si="2"/>
        <v>0.7</v>
      </c>
      <c r="F49" s="39">
        <v>16.411145999999999</v>
      </c>
      <c r="G49" s="39">
        <v>12.810682999999999</v>
      </c>
      <c r="H49" s="39">
        <v>12.595231999999999</v>
      </c>
      <c r="I49" s="26">
        <f t="shared" si="6"/>
        <v>1.6818072853726836E-2</v>
      </c>
      <c r="J49" s="42">
        <f t="shared" si="3"/>
        <v>0.1</v>
      </c>
      <c r="K49" s="25">
        <f t="shared" si="4"/>
        <v>1.2</v>
      </c>
      <c r="L49" s="45"/>
      <c r="M49" s="43">
        <f t="shared" si="7"/>
        <v>1.9</v>
      </c>
    </row>
    <row r="50" spans="1:13">
      <c r="A50" s="28">
        <v>44</v>
      </c>
      <c r="B50" s="49" t="str">
        <f t="shared" ref="B50:B57" si="8">LEFT(C50,3)</f>
        <v>云溪区</v>
      </c>
      <c r="C50" s="30" t="s">
        <v>211</v>
      </c>
      <c r="D50" s="38">
        <v>59.6</v>
      </c>
      <c r="E50" s="38">
        <f t="shared" si="2"/>
        <v>0.5</v>
      </c>
      <c r="F50" s="39">
        <v>13.079274999999999</v>
      </c>
      <c r="G50" s="39">
        <v>11.311817</v>
      </c>
      <c r="H50" s="39">
        <v>11.311817</v>
      </c>
      <c r="I50" s="26">
        <f t="shared" si="6"/>
        <v>0</v>
      </c>
      <c r="J50" s="42">
        <f t="shared" si="3"/>
        <v>0.1</v>
      </c>
      <c r="K50" s="25">
        <f t="shared" si="4"/>
        <v>1.1000000000000001</v>
      </c>
      <c r="L50" s="45"/>
      <c r="M50" s="43">
        <f t="shared" si="7"/>
        <v>1.6</v>
      </c>
    </row>
    <row r="51" spans="1:13">
      <c r="A51" s="28">
        <v>45</v>
      </c>
      <c r="B51" s="49" t="str">
        <f t="shared" si="8"/>
        <v>君山区</v>
      </c>
      <c r="C51" s="30" t="s">
        <v>218</v>
      </c>
      <c r="D51" s="38">
        <v>153.25</v>
      </c>
      <c r="E51" s="38">
        <f t="shared" si="2"/>
        <v>1.3</v>
      </c>
      <c r="F51" s="39">
        <v>33.192704999999997</v>
      </c>
      <c r="G51" s="39">
        <v>22.716702000000002</v>
      </c>
      <c r="H51" s="39">
        <v>22.068046000000002</v>
      </c>
      <c r="I51" s="26">
        <f t="shared" si="6"/>
        <v>2.8554144875431255E-2</v>
      </c>
      <c r="J51" s="42">
        <f t="shared" si="3"/>
        <v>0.1</v>
      </c>
      <c r="K51" s="25">
        <f t="shared" si="4"/>
        <v>2.2000000000000002</v>
      </c>
      <c r="L51" s="45"/>
      <c r="M51" s="43">
        <f t="shared" si="7"/>
        <v>3.5</v>
      </c>
    </row>
    <row r="52" spans="1:13">
      <c r="A52" s="28">
        <v>46</v>
      </c>
      <c r="B52" s="49" t="str">
        <f t="shared" si="8"/>
        <v>岳阳县</v>
      </c>
      <c r="C52" s="30" t="s">
        <v>166</v>
      </c>
      <c r="D52" s="38">
        <v>728.53</v>
      </c>
      <c r="E52" s="38">
        <f t="shared" si="2"/>
        <v>6.2</v>
      </c>
      <c r="F52" s="39">
        <v>215.85510700000003</v>
      </c>
      <c r="G52" s="39">
        <v>186.82671799999997</v>
      </c>
      <c r="H52" s="39">
        <v>178.91973800000002</v>
      </c>
      <c r="I52" s="26">
        <f t="shared" si="6"/>
        <v>4.2322533332732143E-2</v>
      </c>
      <c r="J52" s="42">
        <f t="shared" si="3"/>
        <v>0.1</v>
      </c>
      <c r="K52" s="25">
        <f t="shared" si="4"/>
        <v>18.600000000000001</v>
      </c>
      <c r="L52" s="45"/>
      <c r="M52" s="43">
        <f t="shared" si="7"/>
        <v>24.8</v>
      </c>
    </row>
    <row r="53" spans="1:13">
      <c r="A53" s="28">
        <v>47</v>
      </c>
      <c r="B53" s="49" t="str">
        <f t="shared" si="8"/>
        <v>华容县</v>
      </c>
      <c r="C53" s="30" t="s">
        <v>36</v>
      </c>
      <c r="D53" s="38">
        <v>538.9</v>
      </c>
      <c r="E53" s="38">
        <f t="shared" si="2"/>
        <v>4.5999999999999996</v>
      </c>
      <c r="F53" s="39">
        <v>88.037162000000009</v>
      </c>
      <c r="G53" s="39">
        <v>76.450222999999994</v>
      </c>
      <c r="H53" s="39">
        <v>74.848861999999997</v>
      </c>
      <c r="I53" s="26">
        <f t="shared" si="6"/>
        <v>2.0946452961948813E-2</v>
      </c>
      <c r="J53" s="42">
        <f t="shared" si="3"/>
        <v>0.1</v>
      </c>
      <c r="K53" s="25">
        <f t="shared" si="4"/>
        <v>7.6</v>
      </c>
      <c r="L53" s="45"/>
      <c r="M53" s="43">
        <f t="shared" si="7"/>
        <v>12.2</v>
      </c>
    </row>
    <row r="54" spans="1:13">
      <c r="A54" s="28">
        <v>48</v>
      </c>
      <c r="B54" s="49" t="str">
        <f t="shared" si="8"/>
        <v>湘阴县</v>
      </c>
      <c r="C54" s="30" t="s">
        <v>40</v>
      </c>
      <c r="D54" s="38">
        <v>494.79</v>
      </c>
      <c r="E54" s="38">
        <f t="shared" si="2"/>
        <v>4.2</v>
      </c>
      <c r="F54" s="39">
        <v>142.39501899999999</v>
      </c>
      <c r="G54" s="39">
        <v>105.92345400000001</v>
      </c>
      <c r="H54" s="39">
        <v>103.229378</v>
      </c>
      <c r="I54" s="26">
        <f t="shared" si="6"/>
        <v>2.5434178156614959E-2</v>
      </c>
      <c r="J54" s="42">
        <f t="shared" si="3"/>
        <v>0.12</v>
      </c>
      <c r="K54" s="25">
        <f t="shared" si="4"/>
        <v>12.7</v>
      </c>
      <c r="L54" s="45"/>
      <c r="M54" s="43">
        <f t="shared" si="7"/>
        <v>16.899999999999999</v>
      </c>
    </row>
    <row r="55" spans="1:13">
      <c r="A55" s="28">
        <v>49</v>
      </c>
      <c r="B55" s="49" t="str">
        <f t="shared" si="8"/>
        <v>平江县</v>
      </c>
      <c r="C55" s="29" t="s">
        <v>39</v>
      </c>
      <c r="D55" s="38">
        <v>3780.1</v>
      </c>
      <c r="E55" s="38">
        <f t="shared" si="2"/>
        <v>32.1</v>
      </c>
      <c r="F55" s="39">
        <v>510.36681800000008</v>
      </c>
      <c r="G55" s="39">
        <v>346.22509699999995</v>
      </c>
      <c r="H55" s="39">
        <v>323.29647199999999</v>
      </c>
      <c r="I55" s="26">
        <f t="shared" si="6"/>
        <v>6.622461860412146E-2</v>
      </c>
      <c r="J55" s="42">
        <f t="shared" si="3"/>
        <v>0.1</v>
      </c>
      <c r="K55" s="25">
        <f t="shared" si="4"/>
        <v>34.6</v>
      </c>
      <c r="L55" s="45">
        <v>3</v>
      </c>
      <c r="M55" s="43">
        <f t="shared" si="7"/>
        <v>69.7</v>
      </c>
    </row>
    <row r="56" spans="1:13">
      <c r="A56" s="28">
        <v>50</v>
      </c>
      <c r="B56" s="49" t="str">
        <f t="shared" si="8"/>
        <v>汨罗市</v>
      </c>
      <c r="C56" s="29" t="s">
        <v>38</v>
      </c>
      <c r="D56" s="38">
        <v>533.44000000000005</v>
      </c>
      <c r="E56" s="38">
        <f t="shared" si="2"/>
        <v>4.5</v>
      </c>
      <c r="F56" s="39">
        <v>100.781435</v>
      </c>
      <c r="G56" s="39">
        <v>59.972347999999997</v>
      </c>
      <c r="H56" s="39">
        <v>59.367798999999998</v>
      </c>
      <c r="I56" s="26">
        <f t="shared" si="6"/>
        <v>1.0080462415778663E-2</v>
      </c>
      <c r="J56" s="42">
        <f t="shared" si="3"/>
        <v>0.1</v>
      </c>
      <c r="K56" s="25">
        <f>INT(G56*J56*10)/10+0.1</f>
        <v>6</v>
      </c>
      <c r="L56" s="45">
        <v>3</v>
      </c>
      <c r="M56" s="43">
        <f t="shared" si="7"/>
        <v>13.5</v>
      </c>
    </row>
    <row r="57" spans="1:13">
      <c r="A57" s="28">
        <v>51</v>
      </c>
      <c r="B57" s="49" t="str">
        <f t="shared" si="8"/>
        <v>临湘市</v>
      </c>
      <c r="C57" s="29" t="s">
        <v>37</v>
      </c>
      <c r="D57" s="38">
        <v>595.38</v>
      </c>
      <c r="E57" s="38">
        <f t="shared" si="2"/>
        <v>5.0999999999999996</v>
      </c>
      <c r="F57" s="39">
        <v>131.51131000000001</v>
      </c>
      <c r="G57" s="39">
        <v>98.532663999999997</v>
      </c>
      <c r="H57" s="39">
        <v>96.391563000000019</v>
      </c>
      <c r="I57" s="26">
        <f t="shared" si="6"/>
        <v>2.1729860059400991E-2</v>
      </c>
      <c r="J57" s="42">
        <f t="shared" si="3"/>
        <v>0.1</v>
      </c>
      <c r="K57" s="25">
        <f t="shared" si="4"/>
        <v>9.8000000000000007</v>
      </c>
      <c r="L57" s="45">
        <v>3</v>
      </c>
      <c r="M57" s="43">
        <f t="shared" si="7"/>
        <v>17.899999999999999</v>
      </c>
    </row>
    <row r="58" spans="1:13" ht="24">
      <c r="A58" s="28">
        <v>52</v>
      </c>
      <c r="B58" s="49" t="str">
        <f>LEFT(C58,10)</f>
        <v>常德市经济技术开发区</v>
      </c>
      <c r="C58" s="30" t="s">
        <v>205</v>
      </c>
      <c r="D58" s="38">
        <v>32.5</v>
      </c>
      <c r="E58" s="38">
        <f t="shared" si="2"/>
        <v>0.3</v>
      </c>
      <c r="F58" s="39">
        <v>7.3620739999999989</v>
      </c>
      <c r="G58" s="39">
        <v>5.8449689999999999</v>
      </c>
      <c r="H58" s="39">
        <v>5.1354559999999996</v>
      </c>
      <c r="I58" s="26">
        <f t="shared" si="6"/>
        <v>0.1213886677585459</v>
      </c>
      <c r="J58" s="42">
        <f t="shared" si="3"/>
        <v>7.4999999999999997E-2</v>
      </c>
      <c r="K58" s="25">
        <f t="shared" si="4"/>
        <v>0.4</v>
      </c>
      <c r="L58" s="45"/>
      <c r="M58" s="43">
        <f t="shared" si="7"/>
        <v>0.7</v>
      </c>
    </row>
    <row r="59" spans="1:13">
      <c r="A59" s="28">
        <v>53</v>
      </c>
      <c r="B59" s="49" t="str">
        <f>LEFT(C59,6)</f>
        <v>西洞庭管理区</v>
      </c>
      <c r="C59" s="30" t="s">
        <v>209</v>
      </c>
      <c r="D59" s="38">
        <v>20.76</v>
      </c>
      <c r="E59" s="38">
        <f t="shared" si="2"/>
        <v>0.2</v>
      </c>
      <c r="F59" s="39">
        <v>12.173786999999999</v>
      </c>
      <c r="G59" s="39">
        <v>9.6205140000000018</v>
      </c>
      <c r="H59" s="39">
        <v>9.1503130000000006</v>
      </c>
      <c r="I59" s="26">
        <f t="shared" si="6"/>
        <v>4.8874831427925904E-2</v>
      </c>
      <c r="J59" s="42">
        <f t="shared" si="3"/>
        <v>7.4999999999999997E-2</v>
      </c>
      <c r="K59" s="25">
        <f t="shared" si="4"/>
        <v>0.7</v>
      </c>
      <c r="L59" s="45"/>
      <c r="M59" s="43">
        <f t="shared" si="7"/>
        <v>0.89999999999999991</v>
      </c>
    </row>
    <row r="60" spans="1:13" ht="24">
      <c r="A60" s="28">
        <v>54</v>
      </c>
      <c r="B60" s="49" t="str">
        <f>LEFT(C60,8)</f>
        <v>柳叶湖旅游度假区</v>
      </c>
      <c r="C60" s="30" t="s">
        <v>195</v>
      </c>
      <c r="D60" s="38">
        <v>8.0500000000000007</v>
      </c>
      <c r="E60" s="38">
        <f t="shared" si="2"/>
        <v>0.1</v>
      </c>
      <c r="F60" s="39">
        <v>1.537469</v>
      </c>
      <c r="G60" s="39">
        <v>1.9281680000000001</v>
      </c>
      <c r="H60" s="39">
        <v>1.9281680000000001</v>
      </c>
      <c r="I60" s="26">
        <f t="shared" si="6"/>
        <v>0</v>
      </c>
      <c r="J60" s="42">
        <f t="shared" si="3"/>
        <v>0.1</v>
      </c>
      <c r="K60" s="25">
        <f t="shared" si="4"/>
        <v>0.1</v>
      </c>
      <c r="L60" s="45"/>
      <c r="M60" s="43">
        <f t="shared" si="7"/>
        <v>0.2</v>
      </c>
    </row>
    <row r="61" spans="1:13">
      <c r="A61" s="28">
        <v>55</v>
      </c>
      <c r="B61" s="49" t="str">
        <f>LEFT(C61,3)</f>
        <v>武陵区</v>
      </c>
      <c r="C61" s="30" t="s">
        <v>216</v>
      </c>
      <c r="D61" s="38">
        <v>61.18</v>
      </c>
      <c r="E61" s="38">
        <f t="shared" si="2"/>
        <v>0.5</v>
      </c>
      <c r="F61" s="39">
        <v>30.051197999999992</v>
      </c>
      <c r="G61" s="39">
        <v>21.166676000000002</v>
      </c>
      <c r="H61" s="39">
        <v>19.763552999999998</v>
      </c>
      <c r="I61" s="26">
        <f t="shared" si="6"/>
        <v>6.6289246360647466E-2</v>
      </c>
      <c r="J61" s="42">
        <f t="shared" si="3"/>
        <v>7.4999999999999997E-2</v>
      </c>
      <c r="K61" s="25">
        <f t="shared" si="4"/>
        <v>1.5</v>
      </c>
      <c r="L61" s="45"/>
      <c r="M61" s="43">
        <f t="shared" si="7"/>
        <v>2</v>
      </c>
    </row>
    <row r="62" spans="1:13">
      <c r="A62" s="28">
        <v>56</v>
      </c>
      <c r="B62" s="49" t="str">
        <f>LEFT(C62,3)</f>
        <v>鼎城区</v>
      </c>
      <c r="C62" s="30" t="s">
        <v>223</v>
      </c>
      <c r="D62" s="38">
        <v>256.35000000000002</v>
      </c>
      <c r="E62" s="38">
        <f t="shared" si="2"/>
        <v>2.2000000000000002</v>
      </c>
      <c r="F62" s="39">
        <v>90.989352000000011</v>
      </c>
      <c r="G62" s="39">
        <v>74.457109000000003</v>
      </c>
      <c r="H62" s="39">
        <v>65.901122000000001</v>
      </c>
      <c r="I62" s="26">
        <f t="shared" si="6"/>
        <v>0.114911619789052</v>
      </c>
      <c r="J62" s="42">
        <f t="shared" si="3"/>
        <v>7.4999999999999997E-2</v>
      </c>
      <c r="K62" s="25">
        <f t="shared" si="4"/>
        <v>5.5</v>
      </c>
      <c r="L62" s="45"/>
      <c r="M62" s="43">
        <f t="shared" si="7"/>
        <v>7.7</v>
      </c>
    </row>
    <row r="63" spans="1:13">
      <c r="A63" s="28">
        <v>57</v>
      </c>
      <c r="B63" s="49" t="str">
        <f>LEFT(C63,3)</f>
        <v>安乡县</v>
      </c>
      <c r="C63" s="30" t="s">
        <v>46</v>
      </c>
      <c r="D63" s="38">
        <v>152.22</v>
      </c>
      <c r="E63" s="38">
        <f t="shared" si="2"/>
        <v>1.3</v>
      </c>
      <c r="F63" s="39">
        <v>29.281466000000002</v>
      </c>
      <c r="G63" s="39">
        <v>28.453097000000003</v>
      </c>
      <c r="H63" s="39">
        <v>25.952785000000002</v>
      </c>
      <c r="I63" s="26">
        <f t="shared" si="6"/>
        <v>8.7874862971858592E-2</v>
      </c>
      <c r="J63" s="42">
        <f t="shared" si="3"/>
        <v>7.4999999999999997E-2</v>
      </c>
      <c r="K63" s="25">
        <f t="shared" si="4"/>
        <v>2.1</v>
      </c>
      <c r="L63" s="45"/>
      <c r="M63" s="43">
        <f t="shared" si="7"/>
        <v>3.4000000000000004</v>
      </c>
    </row>
    <row r="64" spans="1:13">
      <c r="A64" s="28">
        <v>58</v>
      </c>
      <c r="B64" s="49" t="str">
        <f>LEFT(C64,3)</f>
        <v>汉寿县</v>
      </c>
      <c r="C64" s="29" t="s">
        <v>47</v>
      </c>
      <c r="D64" s="38">
        <v>310.55</v>
      </c>
      <c r="E64" s="38">
        <f t="shared" si="2"/>
        <v>2.6</v>
      </c>
      <c r="F64" s="39">
        <v>112.02253899999999</v>
      </c>
      <c r="G64" s="39">
        <v>81.52660800000001</v>
      </c>
      <c r="H64" s="39">
        <v>80.615076000000002</v>
      </c>
      <c r="I64" s="26">
        <f t="shared" si="6"/>
        <v>1.1180791429468134E-2</v>
      </c>
      <c r="J64" s="42">
        <f t="shared" si="3"/>
        <v>0.1</v>
      </c>
      <c r="K64" s="25">
        <f t="shared" si="4"/>
        <v>8.1</v>
      </c>
      <c r="L64" s="45">
        <v>3</v>
      </c>
      <c r="M64" s="43">
        <f t="shared" si="7"/>
        <v>13.7</v>
      </c>
    </row>
    <row r="65" spans="1:13">
      <c r="A65" s="28">
        <v>59</v>
      </c>
      <c r="B65" s="49" t="str">
        <f>LEFT(C65,5)</f>
        <v>西湖管理区</v>
      </c>
      <c r="C65" s="30" t="s">
        <v>204</v>
      </c>
      <c r="D65" s="38">
        <v>67.09</v>
      </c>
      <c r="E65" s="38">
        <f t="shared" si="2"/>
        <v>0.6</v>
      </c>
      <c r="F65" s="39">
        <v>7.4095460000000006</v>
      </c>
      <c r="G65" s="39">
        <v>4.8713199999999999</v>
      </c>
      <c r="H65" s="39">
        <v>4.8713199999999999</v>
      </c>
      <c r="I65" s="26">
        <f t="shared" si="6"/>
        <v>0</v>
      </c>
      <c r="J65" s="42">
        <f t="shared" si="3"/>
        <v>0.1</v>
      </c>
      <c r="K65" s="25">
        <f t="shared" si="4"/>
        <v>0.4</v>
      </c>
      <c r="L65" s="45"/>
      <c r="M65" s="43">
        <f t="shared" si="7"/>
        <v>1</v>
      </c>
    </row>
    <row r="66" spans="1:13">
      <c r="A66" s="28">
        <v>60</v>
      </c>
      <c r="B66" s="49" t="str">
        <f>LEFT(C66,2)</f>
        <v>澧县</v>
      </c>
      <c r="C66" s="30" t="s">
        <v>48</v>
      </c>
      <c r="D66" s="38">
        <v>211.31</v>
      </c>
      <c r="E66" s="38">
        <f t="shared" si="2"/>
        <v>1.8</v>
      </c>
      <c r="F66" s="39">
        <v>60.05858400000001</v>
      </c>
      <c r="G66" s="39">
        <v>48.404668000000001</v>
      </c>
      <c r="H66" s="39">
        <v>47.310007999999996</v>
      </c>
      <c r="I66" s="26">
        <f t="shared" si="6"/>
        <v>2.2614761039162681E-2</v>
      </c>
      <c r="J66" s="42">
        <f t="shared" si="3"/>
        <v>0.1</v>
      </c>
      <c r="K66" s="25">
        <f t="shared" si="4"/>
        <v>4.8</v>
      </c>
      <c r="L66" s="45"/>
      <c r="M66" s="43">
        <f t="shared" si="7"/>
        <v>6.6</v>
      </c>
    </row>
    <row r="67" spans="1:13">
      <c r="A67" s="28">
        <v>61</v>
      </c>
      <c r="B67" s="49" t="str">
        <f>LEFT(C67,3)</f>
        <v>临澧县</v>
      </c>
      <c r="C67" s="30" t="s">
        <v>49</v>
      </c>
      <c r="D67" s="38">
        <v>89.83</v>
      </c>
      <c r="E67" s="38">
        <f t="shared" si="2"/>
        <v>0.8</v>
      </c>
      <c r="F67" s="39">
        <v>29.327029</v>
      </c>
      <c r="G67" s="39">
        <v>22.180268999999999</v>
      </c>
      <c r="H67" s="39">
        <v>17.650859000000001</v>
      </c>
      <c r="I67" s="26">
        <f t="shared" si="6"/>
        <v>0.20420897510305211</v>
      </c>
      <c r="J67" s="42">
        <f t="shared" si="3"/>
        <v>7.4999999999999997E-2</v>
      </c>
      <c r="K67" s="25">
        <f t="shared" si="4"/>
        <v>1.6</v>
      </c>
      <c r="L67" s="45"/>
      <c r="M67" s="43">
        <f t="shared" si="7"/>
        <v>2.4000000000000004</v>
      </c>
    </row>
    <row r="68" spans="1:13">
      <c r="A68" s="28">
        <v>62</v>
      </c>
      <c r="B68" s="49" t="str">
        <f>LEFT(C68,3)</f>
        <v>桃源县</v>
      </c>
      <c r="C68" s="30" t="s">
        <v>51</v>
      </c>
      <c r="D68" s="38">
        <v>292</v>
      </c>
      <c r="E68" s="38">
        <f t="shared" si="2"/>
        <v>2.5</v>
      </c>
      <c r="F68" s="39">
        <v>67.442954</v>
      </c>
      <c r="G68" s="39">
        <v>46.788827000000005</v>
      </c>
      <c r="H68" s="39">
        <v>30.424320000000002</v>
      </c>
      <c r="I68" s="26">
        <f t="shared" si="6"/>
        <v>0.34975245265285237</v>
      </c>
      <c r="J68" s="42">
        <f t="shared" si="3"/>
        <v>7.4999999999999997E-2</v>
      </c>
      <c r="K68" s="25">
        <f t="shared" si="4"/>
        <v>3.5</v>
      </c>
      <c r="L68" s="45"/>
      <c r="M68" s="43">
        <f t="shared" si="7"/>
        <v>6</v>
      </c>
    </row>
    <row r="69" spans="1:13" ht="24">
      <c r="A69" s="28">
        <v>63</v>
      </c>
      <c r="B69" s="49" t="str">
        <f>LEFT(C69,8)</f>
        <v>桃花源旅游管理区</v>
      </c>
      <c r="C69" s="30" t="s">
        <v>198</v>
      </c>
      <c r="D69" s="38">
        <v>36.700000000000003</v>
      </c>
      <c r="E69" s="38">
        <f t="shared" si="2"/>
        <v>0.3</v>
      </c>
      <c r="F69" s="39">
        <v>3.8428910000000003</v>
      </c>
      <c r="G69" s="39">
        <v>3.5938150000000002</v>
      </c>
      <c r="H69" s="39">
        <v>3.5938150000000002</v>
      </c>
      <c r="I69" s="26">
        <f t="shared" si="6"/>
        <v>0</v>
      </c>
      <c r="J69" s="42">
        <f t="shared" si="3"/>
        <v>0.1</v>
      </c>
      <c r="K69" s="25">
        <f t="shared" si="4"/>
        <v>0.3</v>
      </c>
      <c r="L69" s="45"/>
      <c r="M69" s="43">
        <f t="shared" si="7"/>
        <v>0.6</v>
      </c>
    </row>
    <row r="70" spans="1:13">
      <c r="A70" s="28">
        <v>64</v>
      </c>
      <c r="B70" s="49" t="str">
        <f>LEFT(C70,3)</f>
        <v>石门县</v>
      </c>
      <c r="C70" s="29" t="s">
        <v>50</v>
      </c>
      <c r="D70" s="38">
        <v>215.46</v>
      </c>
      <c r="E70" s="38">
        <f t="shared" si="2"/>
        <v>1.8</v>
      </c>
      <c r="F70" s="39">
        <v>49.162835999999999</v>
      </c>
      <c r="G70" s="39">
        <v>38.675051000000003</v>
      </c>
      <c r="H70" s="39">
        <v>32.262853000000007</v>
      </c>
      <c r="I70" s="26">
        <f t="shared" ref="I70:I101" si="9">(G70-H70)/G70</f>
        <v>0.16579675615683082</v>
      </c>
      <c r="J70" s="42">
        <f t="shared" si="3"/>
        <v>7.4999999999999997E-2</v>
      </c>
      <c r="K70" s="25">
        <f t="shared" si="4"/>
        <v>2.9</v>
      </c>
      <c r="L70" s="45">
        <v>3</v>
      </c>
      <c r="M70" s="43">
        <f t="shared" si="7"/>
        <v>7.7</v>
      </c>
    </row>
    <row r="71" spans="1:13">
      <c r="A71" s="28">
        <v>65</v>
      </c>
      <c r="B71" s="49" t="str">
        <f>LEFT(C71,3)</f>
        <v>津市市</v>
      </c>
      <c r="C71" s="30" t="s">
        <v>214</v>
      </c>
      <c r="D71" s="38">
        <v>94.9</v>
      </c>
      <c r="E71" s="38">
        <f t="shared" si="2"/>
        <v>0.8</v>
      </c>
      <c r="F71" s="39">
        <v>17.241992</v>
      </c>
      <c r="G71" s="39">
        <v>13.727120000000001</v>
      </c>
      <c r="H71" s="39">
        <v>13.391726</v>
      </c>
      <c r="I71" s="26">
        <f t="shared" si="9"/>
        <v>2.4432947333453837E-2</v>
      </c>
      <c r="J71" s="42">
        <f t="shared" si="3"/>
        <v>0.1</v>
      </c>
      <c r="K71" s="25">
        <f t="shared" si="4"/>
        <v>1.3</v>
      </c>
      <c r="L71" s="45"/>
      <c r="M71" s="43">
        <f t="shared" ref="M71:M102" si="10">SUM(E71,K71,L71)</f>
        <v>2.1</v>
      </c>
    </row>
    <row r="72" spans="1:13">
      <c r="A72" s="28">
        <v>66</v>
      </c>
      <c r="B72" s="49" t="str">
        <f>LEFT(C72,3)</f>
        <v>永定区</v>
      </c>
      <c r="C72" s="29" t="s">
        <v>225</v>
      </c>
      <c r="D72" s="38">
        <v>352.54</v>
      </c>
      <c r="E72" s="38">
        <f t="shared" ref="E72:E130" si="11">ROUND(D72*0.0085,1)</f>
        <v>3</v>
      </c>
      <c r="F72" s="39">
        <v>76.844284000000016</v>
      </c>
      <c r="G72" s="39">
        <v>65.921504999999996</v>
      </c>
      <c r="H72" s="39">
        <v>58.71275</v>
      </c>
      <c r="I72" s="26">
        <f t="shared" si="9"/>
        <v>0.10935361685082882</v>
      </c>
      <c r="J72" s="42">
        <f t="shared" ref="J72:J130" si="12">IF(G72&gt;=100,IF(I72&lt;3%,0.12,IF(I72&lt;15%,0.1,0.075)),IF(I72&lt;3%,0.1,0.075))</f>
        <v>7.4999999999999997E-2</v>
      </c>
      <c r="K72" s="25">
        <f t="shared" ref="K72:K130" si="13">INT(G72*J72*10)/10</f>
        <v>4.9000000000000004</v>
      </c>
      <c r="L72" s="45">
        <v>3</v>
      </c>
      <c r="M72" s="43">
        <f t="shared" si="10"/>
        <v>10.9</v>
      </c>
    </row>
    <row r="73" spans="1:13">
      <c r="A73" s="28">
        <v>67</v>
      </c>
      <c r="B73" s="49" t="str">
        <f>LEFT(C73,4)</f>
        <v>武陵源区</v>
      </c>
      <c r="C73" s="30" t="s">
        <v>197</v>
      </c>
      <c r="D73" s="38">
        <v>33.25</v>
      </c>
      <c r="E73" s="38">
        <f t="shared" si="11"/>
        <v>0.3</v>
      </c>
      <c r="F73" s="39">
        <v>4.8602550000000004</v>
      </c>
      <c r="G73" s="39">
        <v>3.4958270000000002</v>
      </c>
      <c r="H73" s="39">
        <v>3.4958270000000002</v>
      </c>
      <c r="I73" s="26">
        <f t="shared" si="9"/>
        <v>0</v>
      </c>
      <c r="J73" s="42">
        <f t="shared" si="12"/>
        <v>0.1</v>
      </c>
      <c r="K73" s="25">
        <f t="shared" si="13"/>
        <v>0.3</v>
      </c>
      <c r="L73" s="45"/>
      <c r="M73" s="43">
        <f t="shared" si="10"/>
        <v>0.6</v>
      </c>
    </row>
    <row r="74" spans="1:13">
      <c r="A74" s="28">
        <v>68</v>
      </c>
      <c r="B74" s="49" t="str">
        <f>LEFT(C74,3)</f>
        <v>慈利县</v>
      </c>
      <c r="C74" s="29" t="s">
        <v>93</v>
      </c>
      <c r="D74" s="38">
        <v>489.44</v>
      </c>
      <c r="E74" s="38">
        <f t="shared" si="11"/>
        <v>4.2</v>
      </c>
      <c r="F74" s="39">
        <v>198.44593500000002</v>
      </c>
      <c r="G74" s="39">
        <v>180.38308000000004</v>
      </c>
      <c r="H74" s="39">
        <v>147.05644599999999</v>
      </c>
      <c r="I74" s="26">
        <f t="shared" si="9"/>
        <v>0.18475476746488659</v>
      </c>
      <c r="J74" s="42">
        <f t="shared" si="12"/>
        <v>7.4999999999999997E-2</v>
      </c>
      <c r="K74" s="25">
        <f t="shared" si="13"/>
        <v>13.5</v>
      </c>
      <c r="L74" s="45">
        <v>3</v>
      </c>
      <c r="M74" s="43">
        <f t="shared" si="10"/>
        <v>20.7</v>
      </c>
    </row>
    <row r="75" spans="1:13">
      <c r="A75" s="28">
        <v>69</v>
      </c>
      <c r="B75" s="49" t="str">
        <f>LEFT(C75,3)</f>
        <v>桑植县</v>
      </c>
      <c r="C75" s="30" t="s">
        <v>94</v>
      </c>
      <c r="D75" s="38">
        <v>845.15</v>
      </c>
      <c r="E75" s="38">
        <f t="shared" si="11"/>
        <v>7.2</v>
      </c>
      <c r="F75" s="39">
        <v>205.18751300000002</v>
      </c>
      <c r="G75" s="39">
        <v>163.49548999999999</v>
      </c>
      <c r="H75" s="39">
        <v>128.094944</v>
      </c>
      <c r="I75" s="26">
        <f t="shared" si="9"/>
        <v>0.21652307351107969</v>
      </c>
      <c r="J75" s="42">
        <f t="shared" si="12"/>
        <v>7.4999999999999997E-2</v>
      </c>
      <c r="K75" s="25">
        <f t="shared" si="13"/>
        <v>12.2</v>
      </c>
      <c r="L75" s="45"/>
      <c r="M75" s="43">
        <f t="shared" si="10"/>
        <v>19.399999999999999</v>
      </c>
    </row>
    <row r="76" spans="1:13">
      <c r="A76" s="28">
        <v>70</v>
      </c>
      <c r="B76" s="49" t="str">
        <f>LEFT(C76,4)</f>
        <v>大通湖区</v>
      </c>
      <c r="C76" s="30" t="s">
        <v>199</v>
      </c>
      <c r="D76" s="38">
        <v>35.4</v>
      </c>
      <c r="E76" s="38">
        <f t="shared" si="11"/>
        <v>0.3</v>
      </c>
      <c r="F76" s="39">
        <v>4.4879769999999999</v>
      </c>
      <c r="G76" s="39">
        <v>3.7187869999999994</v>
      </c>
      <c r="H76" s="39">
        <v>3.5237889999999994</v>
      </c>
      <c r="I76" s="26">
        <f t="shared" si="9"/>
        <v>5.2435915259464991E-2</v>
      </c>
      <c r="J76" s="42">
        <f t="shared" si="12"/>
        <v>7.4999999999999997E-2</v>
      </c>
      <c r="K76" s="25">
        <f t="shared" si="13"/>
        <v>0.2</v>
      </c>
      <c r="L76" s="45"/>
      <c r="M76" s="43">
        <f t="shared" si="10"/>
        <v>0.5</v>
      </c>
    </row>
    <row r="77" spans="1:13">
      <c r="A77" s="28">
        <v>71</v>
      </c>
      <c r="B77" s="49" t="str">
        <f>LEFT(C77,3)</f>
        <v>资阳区</v>
      </c>
      <c r="C77" s="30" t="s">
        <v>228</v>
      </c>
      <c r="D77" s="38">
        <v>435.63</v>
      </c>
      <c r="E77" s="38">
        <f t="shared" si="11"/>
        <v>3.7</v>
      </c>
      <c r="F77" s="39">
        <v>60.413994999999993</v>
      </c>
      <c r="G77" s="39">
        <v>41.938116000000001</v>
      </c>
      <c r="H77" s="39">
        <v>38.598672999999998</v>
      </c>
      <c r="I77" s="26">
        <f t="shared" si="9"/>
        <v>7.9627873603096588E-2</v>
      </c>
      <c r="J77" s="42">
        <f t="shared" si="12"/>
        <v>7.4999999999999997E-2</v>
      </c>
      <c r="K77" s="25">
        <f t="shared" si="13"/>
        <v>3.1</v>
      </c>
      <c r="L77" s="45"/>
      <c r="M77" s="43">
        <f t="shared" si="10"/>
        <v>6.8000000000000007</v>
      </c>
    </row>
    <row r="78" spans="1:13">
      <c r="A78" s="28">
        <v>72</v>
      </c>
      <c r="B78" s="49" t="str">
        <f>LEFT(C78,3)</f>
        <v>赫山区</v>
      </c>
      <c r="C78" s="30" t="s">
        <v>221</v>
      </c>
      <c r="D78" s="38">
        <v>298.97000000000003</v>
      </c>
      <c r="E78" s="38">
        <f t="shared" si="11"/>
        <v>2.5</v>
      </c>
      <c r="F78" s="39">
        <v>60.103879000000006</v>
      </c>
      <c r="G78" s="39">
        <v>54.280956000000003</v>
      </c>
      <c r="H78" s="39">
        <v>54.280956000000003</v>
      </c>
      <c r="I78" s="26">
        <f t="shared" si="9"/>
        <v>0</v>
      </c>
      <c r="J78" s="42">
        <f t="shared" si="12"/>
        <v>0.1</v>
      </c>
      <c r="K78" s="25">
        <f t="shared" si="13"/>
        <v>5.4</v>
      </c>
      <c r="L78" s="45"/>
      <c r="M78" s="43">
        <f t="shared" si="10"/>
        <v>7.9</v>
      </c>
    </row>
    <row r="79" spans="1:13">
      <c r="A79" s="28">
        <v>73</v>
      </c>
      <c r="B79" s="49" t="str">
        <f>LEFT(C79,2)</f>
        <v>南县</v>
      </c>
      <c r="C79" s="30" t="s">
        <v>55</v>
      </c>
      <c r="D79" s="38">
        <v>244.77</v>
      </c>
      <c r="E79" s="38">
        <f t="shared" si="11"/>
        <v>2.1</v>
      </c>
      <c r="F79" s="39">
        <v>35.958832000000001</v>
      </c>
      <c r="G79" s="39">
        <v>24.187626000000002</v>
      </c>
      <c r="H79" s="39">
        <v>24.044060999999999</v>
      </c>
      <c r="I79" s="26">
        <f t="shared" si="9"/>
        <v>5.9354729562960161E-3</v>
      </c>
      <c r="J79" s="42">
        <f t="shared" si="12"/>
        <v>0.1</v>
      </c>
      <c r="K79" s="25">
        <f t="shared" si="13"/>
        <v>2.4</v>
      </c>
      <c r="L79" s="45"/>
      <c r="M79" s="43">
        <f t="shared" si="10"/>
        <v>4.5</v>
      </c>
    </row>
    <row r="80" spans="1:13">
      <c r="A80" s="28">
        <v>74</v>
      </c>
      <c r="B80" s="49" t="str">
        <f t="shared" ref="B80:B94" si="14">LEFT(C80,3)</f>
        <v>桃江县</v>
      </c>
      <c r="C80" s="30" t="s">
        <v>56</v>
      </c>
      <c r="D80" s="38">
        <v>967.27</v>
      </c>
      <c r="E80" s="38">
        <f t="shared" si="11"/>
        <v>8.1999999999999993</v>
      </c>
      <c r="F80" s="39">
        <v>176.44823399999999</v>
      </c>
      <c r="G80" s="39">
        <v>110.61652599999998</v>
      </c>
      <c r="H80" s="39">
        <v>108.76473300000001</v>
      </c>
      <c r="I80" s="26">
        <f t="shared" si="9"/>
        <v>1.6740654104432574E-2</v>
      </c>
      <c r="J80" s="42">
        <f t="shared" si="12"/>
        <v>0.12</v>
      </c>
      <c r="K80" s="25">
        <f t="shared" si="13"/>
        <v>13.2</v>
      </c>
      <c r="L80" s="45"/>
      <c r="M80" s="43">
        <f t="shared" si="10"/>
        <v>21.4</v>
      </c>
    </row>
    <row r="81" spans="1:13">
      <c r="A81" s="28">
        <v>75</v>
      </c>
      <c r="B81" s="49" t="str">
        <f t="shared" si="14"/>
        <v>安化县</v>
      </c>
      <c r="C81" s="30" t="s">
        <v>54</v>
      </c>
      <c r="D81" s="38">
        <v>1048.02</v>
      </c>
      <c r="E81" s="38">
        <f t="shared" si="11"/>
        <v>8.9</v>
      </c>
      <c r="F81" s="39">
        <v>122.12349100000002</v>
      </c>
      <c r="G81" s="39">
        <v>87.346956000000006</v>
      </c>
      <c r="H81" s="39">
        <v>82.527259000000015</v>
      </c>
      <c r="I81" s="26">
        <f t="shared" si="9"/>
        <v>5.5178763184374625E-2</v>
      </c>
      <c r="J81" s="42">
        <f t="shared" si="12"/>
        <v>7.4999999999999997E-2</v>
      </c>
      <c r="K81" s="25">
        <f t="shared" si="13"/>
        <v>6.5</v>
      </c>
      <c r="L81" s="45"/>
      <c r="M81" s="43">
        <f t="shared" si="10"/>
        <v>15.4</v>
      </c>
    </row>
    <row r="82" spans="1:13">
      <c r="A82" s="28">
        <v>76</v>
      </c>
      <c r="B82" s="49" t="str">
        <f t="shared" si="14"/>
        <v>沅江市</v>
      </c>
      <c r="C82" s="30" t="s">
        <v>57</v>
      </c>
      <c r="D82" s="38">
        <v>155.02000000000001</v>
      </c>
      <c r="E82" s="38">
        <f t="shared" si="11"/>
        <v>1.3</v>
      </c>
      <c r="F82" s="39">
        <v>23.454876999999996</v>
      </c>
      <c r="G82" s="39">
        <v>19.718762999999999</v>
      </c>
      <c r="H82" s="39">
        <v>18.939501999999997</v>
      </c>
      <c r="I82" s="26">
        <f t="shared" si="9"/>
        <v>3.9518756830740437E-2</v>
      </c>
      <c r="J82" s="42">
        <f t="shared" si="12"/>
        <v>7.4999999999999997E-2</v>
      </c>
      <c r="K82" s="25">
        <f t="shared" si="13"/>
        <v>1.4</v>
      </c>
      <c r="L82" s="45"/>
      <c r="M82" s="43">
        <f t="shared" si="10"/>
        <v>2.7</v>
      </c>
    </row>
    <row r="83" spans="1:13">
      <c r="A83" s="28">
        <v>77</v>
      </c>
      <c r="B83" s="49" t="str">
        <f t="shared" si="14"/>
        <v>北湖区</v>
      </c>
      <c r="C83" s="30" t="s">
        <v>232</v>
      </c>
      <c r="D83" s="38">
        <v>211.66</v>
      </c>
      <c r="E83" s="38">
        <f t="shared" si="11"/>
        <v>1.8</v>
      </c>
      <c r="F83" s="39">
        <v>42.717026000000004</v>
      </c>
      <c r="G83" s="39">
        <v>30.841490999999998</v>
      </c>
      <c r="H83" s="39">
        <v>30.651920999999998</v>
      </c>
      <c r="I83" s="26">
        <f t="shared" si="9"/>
        <v>6.1465899946276858E-3</v>
      </c>
      <c r="J83" s="42">
        <f t="shared" si="12"/>
        <v>0.1</v>
      </c>
      <c r="K83" s="25">
        <f t="shared" si="13"/>
        <v>3</v>
      </c>
      <c r="L83" s="45"/>
      <c r="M83" s="43">
        <f t="shared" si="10"/>
        <v>4.8</v>
      </c>
    </row>
    <row r="84" spans="1:13">
      <c r="A84" s="28">
        <v>78</v>
      </c>
      <c r="B84" s="49" t="str">
        <f t="shared" si="14"/>
        <v>苏仙区</v>
      </c>
      <c r="C84" s="30" t="s">
        <v>219</v>
      </c>
      <c r="D84" s="38">
        <v>200.93</v>
      </c>
      <c r="E84" s="38">
        <f t="shared" si="11"/>
        <v>1.7</v>
      </c>
      <c r="F84" s="39">
        <v>37.706419999999994</v>
      </c>
      <c r="G84" s="39">
        <v>23.681842</v>
      </c>
      <c r="H84" s="39">
        <v>17.861705000000001</v>
      </c>
      <c r="I84" s="26">
        <f t="shared" si="9"/>
        <v>0.2457636952395848</v>
      </c>
      <c r="J84" s="42">
        <f t="shared" si="12"/>
        <v>7.4999999999999997E-2</v>
      </c>
      <c r="K84" s="25">
        <f t="shared" si="13"/>
        <v>1.7</v>
      </c>
      <c r="L84" s="45"/>
      <c r="M84" s="43">
        <f t="shared" si="10"/>
        <v>3.4</v>
      </c>
    </row>
    <row r="85" spans="1:13">
      <c r="A85" s="28">
        <v>79</v>
      </c>
      <c r="B85" s="49" t="str">
        <f t="shared" si="14"/>
        <v>桂阳县</v>
      </c>
      <c r="C85" s="30" t="s">
        <v>71</v>
      </c>
      <c r="D85" s="38">
        <v>676.4</v>
      </c>
      <c r="E85" s="38">
        <f t="shared" si="11"/>
        <v>5.7</v>
      </c>
      <c r="F85" s="39">
        <v>126.85828799999999</v>
      </c>
      <c r="G85" s="39">
        <v>88.995642000000018</v>
      </c>
      <c r="H85" s="39">
        <v>85.773313000000002</v>
      </c>
      <c r="I85" s="26">
        <f t="shared" si="9"/>
        <v>3.6207716777862171E-2</v>
      </c>
      <c r="J85" s="42">
        <f t="shared" si="12"/>
        <v>7.4999999999999997E-2</v>
      </c>
      <c r="K85" s="25">
        <f t="shared" si="13"/>
        <v>6.6</v>
      </c>
      <c r="L85" s="45"/>
      <c r="M85" s="43">
        <f t="shared" si="10"/>
        <v>12.3</v>
      </c>
    </row>
    <row r="86" spans="1:13">
      <c r="A86" s="28">
        <v>80</v>
      </c>
      <c r="B86" s="49" t="str">
        <f t="shared" si="14"/>
        <v>宜章县</v>
      </c>
      <c r="C86" s="30" t="s">
        <v>75</v>
      </c>
      <c r="D86" s="38">
        <v>1143.02</v>
      </c>
      <c r="E86" s="38">
        <f t="shared" si="11"/>
        <v>9.6999999999999993</v>
      </c>
      <c r="F86" s="39">
        <v>185.52048400000001</v>
      </c>
      <c r="G86" s="39">
        <v>140.98184500000002</v>
      </c>
      <c r="H86" s="39">
        <v>123.699624</v>
      </c>
      <c r="I86" s="26">
        <f t="shared" si="9"/>
        <v>0.12258472713277385</v>
      </c>
      <c r="J86" s="42">
        <f t="shared" si="12"/>
        <v>0.1</v>
      </c>
      <c r="K86" s="25">
        <f>INT(G86*J86*10)/10+0.1</f>
        <v>14.1</v>
      </c>
      <c r="L86" s="45"/>
      <c r="M86" s="43">
        <f t="shared" si="10"/>
        <v>23.799999999999997</v>
      </c>
    </row>
    <row r="87" spans="1:13">
      <c r="A87" s="28">
        <v>81</v>
      </c>
      <c r="B87" s="49" t="str">
        <f t="shared" si="14"/>
        <v>永兴县</v>
      </c>
      <c r="C87" s="30" t="s">
        <v>76</v>
      </c>
      <c r="D87" s="38">
        <v>541.39</v>
      </c>
      <c r="E87" s="38">
        <f t="shared" si="11"/>
        <v>4.5999999999999996</v>
      </c>
      <c r="F87" s="39">
        <v>92.098518999999996</v>
      </c>
      <c r="G87" s="39">
        <v>73.893084000000002</v>
      </c>
      <c r="H87" s="39">
        <v>62.883327000000001</v>
      </c>
      <c r="I87" s="26">
        <f t="shared" si="9"/>
        <v>0.14899577070027284</v>
      </c>
      <c r="J87" s="42">
        <f t="shared" si="12"/>
        <v>7.4999999999999997E-2</v>
      </c>
      <c r="K87" s="25">
        <f t="shared" si="13"/>
        <v>5.5</v>
      </c>
      <c r="L87" s="45"/>
      <c r="M87" s="43">
        <f t="shared" si="10"/>
        <v>10.1</v>
      </c>
    </row>
    <row r="88" spans="1:13">
      <c r="A88" s="28">
        <v>82</v>
      </c>
      <c r="B88" s="49" t="str">
        <f t="shared" si="14"/>
        <v>嘉禾县</v>
      </c>
      <c r="C88" s="30" t="s">
        <v>72</v>
      </c>
      <c r="D88" s="38">
        <v>920.06</v>
      </c>
      <c r="E88" s="38">
        <f t="shared" si="11"/>
        <v>7.8</v>
      </c>
      <c r="F88" s="39">
        <v>133.36407500000001</v>
      </c>
      <c r="G88" s="39">
        <v>101.21880700000001</v>
      </c>
      <c r="H88" s="39">
        <v>98.304654999999997</v>
      </c>
      <c r="I88" s="26">
        <f t="shared" si="9"/>
        <v>2.8790617933286008E-2</v>
      </c>
      <c r="J88" s="42">
        <f t="shared" si="12"/>
        <v>0.12</v>
      </c>
      <c r="K88" s="25">
        <f t="shared" si="13"/>
        <v>12.1</v>
      </c>
      <c r="L88" s="45"/>
      <c r="M88" s="43">
        <f t="shared" si="10"/>
        <v>19.899999999999999</v>
      </c>
    </row>
    <row r="89" spans="1:13">
      <c r="A89" s="28">
        <v>83</v>
      </c>
      <c r="B89" s="49" t="str">
        <f t="shared" si="14"/>
        <v>临武县</v>
      </c>
      <c r="C89" s="30" t="s">
        <v>73</v>
      </c>
      <c r="D89" s="38">
        <v>433.84</v>
      </c>
      <c r="E89" s="38">
        <f t="shared" si="11"/>
        <v>3.7</v>
      </c>
      <c r="F89" s="39">
        <v>53.070668999999995</v>
      </c>
      <c r="G89" s="39">
        <v>40.499354000000004</v>
      </c>
      <c r="H89" s="39">
        <v>35.951650999999998</v>
      </c>
      <c r="I89" s="26">
        <f t="shared" si="9"/>
        <v>0.11229075406980578</v>
      </c>
      <c r="J89" s="42">
        <f t="shared" si="12"/>
        <v>7.4999999999999997E-2</v>
      </c>
      <c r="K89" s="25">
        <f t="shared" si="13"/>
        <v>3</v>
      </c>
      <c r="L89" s="45"/>
      <c r="M89" s="43">
        <f t="shared" si="10"/>
        <v>6.7</v>
      </c>
    </row>
    <row r="90" spans="1:13">
      <c r="A90" s="28">
        <v>84</v>
      </c>
      <c r="B90" s="49" t="str">
        <f t="shared" si="14"/>
        <v>汝城县</v>
      </c>
      <c r="C90" s="29" t="s">
        <v>74</v>
      </c>
      <c r="D90" s="38">
        <v>551.71</v>
      </c>
      <c r="E90" s="38">
        <f t="shared" si="11"/>
        <v>4.7</v>
      </c>
      <c r="F90" s="39">
        <v>73.015667000000008</v>
      </c>
      <c r="G90" s="39">
        <v>47.068107000000005</v>
      </c>
      <c r="H90" s="39">
        <v>43.956346000000003</v>
      </c>
      <c r="I90" s="26">
        <f t="shared" si="9"/>
        <v>6.6111879111688115E-2</v>
      </c>
      <c r="J90" s="42">
        <f t="shared" si="12"/>
        <v>7.4999999999999997E-2</v>
      </c>
      <c r="K90" s="25">
        <f t="shared" si="13"/>
        <v>3.5</v>
      </c>
      <c r="L90" s="45">
        <v>3</v>
      </c>
      <c r="M90" s="43">
        <f t="shared" si="10"/>
        <v>11.2</v>
      </c>
    </row>
    <row r="91" spans="1:13">
      <c r="A91" s="28">
        <v>85</v>
      </c>
      <c r="B91" s="49" t="str">
        <f t="shared" si="14"/>
        <v>桂东县</v>
      </c>
      <c r="C91" s="30" t="s">
        <v>70</v>
      </c>
      <c r="D91" s="38">
        <v>767.5</v>
      </c>
      <c r="E91" s="38">
        <f t="shared" si="11"/>
        <v>6.5</v>
      </c>
      <c r="F91" s="39">
        <v>38.288122000000001</v>
      </c>
      <c r="G91" s="39">
        <v>25.320785999999998</v>
      </c>
      <c r="H91" s="39">
        <v>25.284524999999999</v>
      </c>
      <c r="I91" s="26">
        <f t="shared" si="9"/>
        <v>1.4320645496549616E-3</v>
      </c>
      <c r="J91" s="42">
        <f t="shared" si="12"/>
        <v>0.1</v>
      </c>
      <c r="K91" s="25">
        <f t="shared" si="13"/>
        <v>2.5</v>
      </c>
      <c r="L91" s="45"/>
      <c r="M91" s="43">
        <f t="shared" si="10"/>
        <v>9</v>
      </c>
    </row>
    <row r="92" spans="1:13">
      <c r="A92" s="28">
        <v>86</v>
      </c>
      <c r="B92" s="49" t="str">
        <f t="shared" si="14"/>
        <v>安仁县</v>
      </c>
      <c r="C92" s="30" t="s">
        <v>69</v>
      </c>
      <c r="D92" s="38">
        <v>407.34</v>
      </c>
      <c r="E92" s="38">
        <f t="shared" si="11"/>
        <v>3.5</v>
      </c>
      <c r="F92" s="39">
        <v>74.901718000000002</v>
      </c>
      <c r="G92" s="39">
        <v>57.031323</v>
      </c>
      <c r="H92" s="39">
        <v>36.842340999999998</v>
      </c>
      <c r="I92" s="26">
        <f t="shared" si="9"/>
        <v>0.35399813537553743</v>
      </c>
      <c r="J92" s="42">
        <f t="shared" si="12"/>
        <v>7.4999999999999997E-2</v>
      </c>
      <c r="K92" s="25">
        <f t="shared" si="13"/>
        <v>4.2</v>
      </c>
      <c r="L92" s="45"/>
      <c r="M92" s="43">
        <f t="shared" si="10"/>
        <v>7.7</v>
      </c>
    </row>
    <row r="93" spans="1:13">
      <c r="A93" s="28">
        <v>87</v>
      </c>
      <c r="B93" s="49" t="str">
        <f t="shared" si="14"/>
        <v>资兴市</v>
      </c>
      <c r="C93" s="30" t="s">
        <v>77</v>
      </c>
      <c r="D93" s="38">
        <v>287.77999999999997</v>
      </c>
      <c r="E93" s="38">
        <f t="shared" si="11"/>
        <v>2.4</v>
      </c>
      <c r="F93" s="39">
        <v>38.517560000000003</v>
      </c>
      <c r="G93" s="39">
        <v>25.850234</v>
      </c>
      <c r="H93" s="39">
        <v>25.25066</v>
      </c>
      <c r="I93" s="26">
        <f t="shared" si="9"/>
        <v>2.3194142072369653E-2</v>
      </c>
      <c r="J93" s="42">
        <f t="shared" si="12"/>
        <v>0.1</v>
      </c>
      <c r="K93" s="25">
        <f t="shared" si="13"/>
        <v>2.5</v>
      </c>
      <c r="L93" s="45"/>
      <c r="M93" s="43">
        <f t="shared" si="10"/>
        <v>4.9000000000000004</v>
      </c>
    </row>
    <row r="94" spans="1:13">
      <c r="A94" s="28">
        <v>88</v>
      </c>
      <c r="B94" s="49" t="str">
        <f t="shared" si="14"/>
        <v>零陵区</v>
      </c>
      <c r="C94" s="29" t="s">
        <v>190</v>
      </c>
      <c r="D94" s="38">
        <v>630.87</v>
      </c>
      <c r="E94" s="38">
        <f t="shared" si="11"/>
        <v>5.4</v>
      </c>
      <c r="F94" s="39">
        <v>140.24030800000003</v>
      </c>
      <c r="G94" s="39">
        <v>128.19532600000002</v>
      </c>
      <c r="H94" s="39">
        <v>105.93438399999998</v>
      </c>
      <c r="I94" s="26">
        <f t="shared" si="9"/>
        <v>0.17364862428759717</v>
      </c>
      <c r="J94" s="42">
        <f t="shared" si="12"/>
        <v>7.4999999999999997E-2</v>
      </c>
      <c r="K94" s="25">
        <f t="shared" si="13"/>
        <v>9.6</v>
      </c>
      <c r="L94" s="45">
        <v>3</v>
      </c>
      <c r="M94" s="43">
        <f t="shared" si="10"/>
        <v>18</v>
      </c>
    </row>
    <row r="95" spans="1:13">
      <c r="A95" s="28">
        <v>89</v>
      </c>
      <c r="B95" s="49" t="str">
        <f>LEFT(C95,4)</f>
        <v>冷水滩区</v>
      </c>
      <c r="C95" s="29" t="s">
        <v>192</v>
      </c>
      <c r="D95" s="38">
        <v>800.53</v>
      </c>
      <c r="E95" s="38">
        <f t="shared" si="11"/>
        <v>6.8</v>
      </c>
      <c r="F95" s="39">
        <v>139.96368700000002</v>
      </c>
      <c r="G95" s="39">
        <v>111.60155499999998</v>
      </c>
      <c r="H95" s="39">
        <v>106.33269299999999</v>
      </c>
      <c r="I95" s="26">
        <f t="shared" si="9"/>
        <v>4.7211367260966801E-2</v>
      </c>
      <c r="J95" s="42">
        <f t="shared" si="12"/>
        <v>0.1</v>
      </c>
      <c r="K95" s="25">
        <f t="shared" si="13"/>
        <v>11.1</v>
      </c>
      <c r="L95" s="45">
        <v>3</v>
      </c>
      <c r="M95" s="43">
        <f t="shared" si="10"/>
        <v>20.9</v>
      </c>
    </row>
    <row r="96" spans="1:13">
      <c r="A96" s="28">
        <v>90</v>
      </c>
      <c r="B96" s="49" t="str">
        <f>LEFT(C96,3)</f>
        <v>祁阳县</v>
      </c>
      <c r="C96" s="29" t="s">
        <v>64</v>
      </c>
      <c r="D96" s="38">
        <v>1955.42</v>
      </c>
      <c r="E96" s="38">
        <f t="shared" si="11"/>
        <v>16.600000000000001</v>
      </c>
      <c r="F96" s="39">
        <v>221.24687900000001</v>
      </c>
      <c r="G96" s="39">
        <v>139.54788900000003</v>
      </c>
      <c r="H96" s="39">
        <v>133.86593399999998</v>
      </c>
      <c r="I96" s="26">
        <f t="shared" si="9"/>
        <v>4.071688250332503E-2</v>
      </c>
      <c r="J96" s="42">
        <f t="shared" si="12"/>
        <v>0.1</v>
      </c>
      <c r="K96" s="25">
        <f t="shared" si="13"/>
        <v>13.9</v>
      </c>
      <c r="L96" s="45">
        <v>3</v>
      </c>
      <c r="M96" s="43">
        <f t="shared" si="10"/>
        <v>33.5</v>
      </c>
    </row>
    <row r="97" spans="1:13">
      <c r="A97" s="28">
        <v>91</v>
      </c>
      <c r="B97" s="49" t="str">
        <f>LEFT(C97,3)</f>
        <v>东安县</v>
      </c>
      <c r="C97" s="30" t="s">
        <v>60</v>
      </c>
      <c r="D97" s="38">
        <v>1139.1199999999999</v>
      </c>
      <c r="E97" s="38">
        <f t="shared" si="11"/>
        <v>9.6999999999999993</v>
      </c>
      <c r="F97" s="39">
        <v>157.71746299999998</v>
      </c>
      <c r="G97" s="39">
        <v>112.75372200000002</v>
      </c>
      <c r="H97" s="39">
        <v>105.017146</v>
      </c>
      <c r="I97" s="26">
        <f t="shared" si="9"/>
        <v>6.8614816990254443E-2</v>
      </c>
      <c r="J97" s="42">
        <f t="shared" si="12"/>
        <v>0.1</v>
      </c>
      <c r="K97" s="25">
        <f t="shared" si="13"/>
        <v>11.2</v>
      </c>
      <c r="L97" s="45"/>
      <c r="M97" s="43">
        <f t="shared" si="10"/>
        <v>20.9</v>
      </c>
    </row>
    <row r="98" spans="1:13">
      <c r="A98" s="28">
        <v>92</v>
      </c>
      <c r="B98" s="49" t="str">
        <f>LEFT(C98,3)</f>
        <v>双牌县</v>
      </c>
      <c r="C98" s="30" t="s">
        <v>65</v>
      </c>
      <c r="D98" s="38">
        <v>936.86</v>
      </c>
      <c r="E98" s="38">
        <f t="shared" si="11"/>
        <v>8</v>
      </c>
      <c r="F98" s="39">
        <v>97.743044999999995</v>
      </c>
      <c r="G98" s="39">
        <v>70.883150999999998</v>
      </c>
      <c r="H98" s="39">
        <v>70.361494999999991</v>
      </c>
      <c r="I98" s="26">
        <f t="shared" si="9"/>
        <v>7.3593793819917404E-3</v>
      </c>
      <c r="J98" s="42">
        <f t="shared" si="12"/>
        <v>0.1</v>
      </c>
      <c r="K98" s="25">
        <f t="shared" si="13"/>
        <v>7</v>
      </c>
      <c r="L98" s="45"/>
      <c r="M98" s="43">
        <f t="shared" si="10"/>
        <v>15</v>
      </c>
    </row>
    <row r="99" spans="1:13">
      <c r="A99" s="28">
        <v>93</v>
      </c>
      <c r="B99" s="49" t="str">
        <f>LEFT(C99,2)</f>
        <v>道县</v>
      </c>
      <c r="C99" s="29" t="s">
        <v>59</v>
      </c>
      <c r="D99" s="38">
        <v>1781.86</v>
      </c>
      <c r="E99" s="38">
        <f t="shared" si="11"/>
        <v>15.1</v>
      </c>
      <c r="F99" s="39">
        <v>300.62890199999998</v>
      </c>
      <c r="G99" s="39">
        <v>211.90123499999996</v>
      </c>
      <c r="H99" s="39">
        <v>175.88597599999997</v>
      </c>
      <c r="I99" s="26">
        <f t="shared" si="9"/>
        <v>0.16996247803841252</v>
      </c>
      <c r="J99" s="42">
        <f t="shared" si="12"/>
        <v>7.4999999999999997E-2</v>
      </c>
      <c r="K99" s="25">
        <f t="shared" si="13"/>
        <v>15.8</v>
      </c>
      <c r="L99" s="45">
        <v>3</v>
      </c>
      <c r="M99" s="43">
        <f t="shared" si="10"/>
        <v>33.9</v>
      </c>
    </row>
    <row r="100" spans="1:13">
      <c r="A100" s="28">
        <v>94</v>
      </c>
      <c r="B100" s="49" t="str">
        <f t="shared" ref="B100:B120" si="15">LEFT(C100,3)</f>
        <v>江永县</v>
      </c>
      <c r="C100" s="30" t="s">
        <v>61</v>
      </c>
      <c r="D100" s="38">
        <v>735.45</v>
      </c>
      <c r="E100" s="38">
        <f t="shared" si="11"/>
        <v>6.3</v>
      </c>
      <c r="F100" s="39">
        <v>86.776813000000018</v>
      </c>
      <c r="G100" s="39">
        <v>61.875105000000005</v>
      </c>
      <c r="H100" s="39">
        <v>60.489725</v>
      </c>
      <c r="I100" s="26">
        <f t="shared" si="9"/>
        <v>2.2389941802927121E-2</v>
      </c>
      <c r="J100" s="42">
        <f t="shared" si="12"/>
        <v>0.1</v>
      </c>
      <c r="K100" s="25">
        <f>INT(G100*J100*10)/10+0.1</f>
        <v>6.1999999999999993</v>
      </c>
      <c r="L100" s="45"/>
      <c r="M100" s="43">
        <f t="shared" si="10"/>
        <v>12.5</v>
      </c>
    </row>
    <row r="101" spans="1:13">
      <c r="A101" s="28">
        <v>95</v>
      </c>
      <c r="B101" s="49" t="str">
        <f t="shared" si="15"/>
        <v>宁远县</v>
      </c>
      <c r="C101" s="29" t="s">
        <v>63</v>
      </c>
      <c r="D101" s="38">
        <v>3159.65</v>
      </c>
      <c r="E101" s="38">
        <f t="shared" si="11"/>
        <v>26.9</v>
      </c>
      <c r="F101" s="39">
        <v>407.35059999999999</v>
      </c>
      <c r="G101" s="39">
        <v>318.85457700000001</v>
      </c>
      <c r="H101" s="39">
        <v>313.869981</v>
      </c>
      <c r="I101" s="26">
        <f t="shared" si="9"/>
        <v>1.563281934635679E-2</v>
      </c>
      <c r="J101" s="42">
        <f t="shared" si="12"/>
        <v>0.12</v>
      </c>
      <c r="K101" s="25">
        <f t="shared" si="13"/>
        <v>38.200000000000003</v>
      </c>
      <c r="L101" s="45">
        <v>3</v>
      </c>
      <c r="M101" s="43">
        <f t="shared" si="10"/>
        <v>68.099999999999994</v>
      </c>
    </row>
    <row r="102" spans="1:13">
      <c r="A102" s="28">
        <v>96</v>
      </c>
      <c r="B102" s="49" t="str">
        <f t="shared" si="15"/>
        <v>蓝山县</v>
      </c>
      <c r="C102" s="30" t="s">
        <v>62</v>
      </c>
      <c r="D102" s="38">
        <v>1027.21</v>
      </c>
      <c r="E102" s="38">
        <f t="shared" si="11"/>
        <v>8.6999999999999993</v>
      </c>
      <c r="F102" s="39">
        <v>156.86482799999999</v>
      </c>
      <c r="G102" s="39">
        <v>114.51406999999999</v>
      </c>
      <c r="H102" s="39">
        <v>104.23676099999999</v>
      </c>
      <c r="I102" s="26">
        <f t="shared" ref="I102:I133" si="16">(G102-H102)/G102</f>
        <v>8.9747128889925962E-2</v>
      </c>
      <c r="J102" s="42">
        <f t="shared" si="12"/>
        <v>0.1</v>
      </c>
      <c r="K102" s="25">
        <f t="shared" si="13"/>
        <v>11.4</v>
      </c>
      <c r="L102" s="45"/>
      <c r="M102" s="43">
        <f t="shared" si="10"/>
        <v>20.100000000000001</v>
      </c>
    </row>
    <row r="103" spans="1:13">
      <c r="A103" s="28">
        <v>97</v>
      </c>
      <c r="B103" s="49" t="str">
        <f t="shared" si="15"/>
        <v>新田县</v>
      </c>
      <c r="C103" s="29" t="s">
        <v>66</v>
      </c>
      <c r="D103" s="38">
        <v>1374.73</v>
      </c>
      <c r="E103" s="38">
        <f t="shared" si="11"/>
        <v>11.7</v>
      </c>
      <c r="F103" s="39">
        <v>256.60729999999995</v>
      </c>
      <c r="G103" s="39">
        <v>207.22866399999998</v>
      </c>
      <c r="H103" s="39">
        <v>188.92119500000001</v>
      </c>
      <c r="I103" s="26">
        <f t="shared" si="16"/>
        <v>8.834428908927372E-2</v>
      </c>
      <c r="J103" s="42">
        <f t="shared" si="12"/>
        <v>0.1</v>
      </c>
      <c r="K103" s="25">
        <f t="shared" si="13"/>
        <v>20.7</v>
      </c>
      <c r="L103" s="45">
        <v>3</v>
      </c>
      <c r="M103" s="43">
        <f t="shared" ref="M103:M134" si="17">SUM(E103,K103,L103)</f>
        <v>35.4</v>
      </c>
    </row>
    <row r="104" spans="1:13">
      <c r="A104" s="28">
        <v>98</v>
      </c>
      <c r="B104" s="49" t="str">
        <f t="shared" si="15"/>
        <v>江华县</v>
      </c>
      <c r="C104" s="30" t="s">
        <v>189</v>
      </c>
      <c r="D104" s="38">
        <v>2062.6999999999998</v>
      </c>
      <c r="E104" s="38">
        <f t="shared" si="11"/>
        <v>17.5</v>
      </c>
      <c r="F104" s="39">
        <v>279.85342099999997</v>
      </c>
      <c r="G104" s="39">
        <v>200.89759100000001</v>
      </c>
      <c r="H104" s="39">
        <v>170.46781900000002</v>
      </c>
      <c r="I104" s="26">
        <f t="shared" si="16"/>
        <v>0.15146907361372983</v>
      </c>
      <c r="J104" s="42">
        <f t="shared" si="12"/>
        <v>7.4999999999999997E-2</v>
      </c>
      <c r="K104" s="25">
        <f t="shared" si="13"/>
        <v>15</v>
      </c>
      <c r="L104" s="45"/>
      <c r="M104" s="43">
        <f t="shared" si="17"/>
        <v>32.5</v>
      </c>
    </row>
    <row r="105" spans="1:13">
      <c r="A105" s="28">
        <v>99</v>
      </c>
      <c r="B105" s="49" t="str">
        <f t="shared" si="15"/>
        <v>洪江区</v>
      </c>
      <c r="C105" s="30" t="s">
        <v>213</v>
      </c>
      <c r="D105" s="38">
        <v>55.44</v>
      </c>
      <c r="E105" s="38">
        <f t="shared" si="11"/>
        <v>0.5</v>
      </c>
      <c r="F105" s="39">
        <v>14.944081000000001</v>
      </c>
      <c r="G105" s="39">
        <v>13.652644</v>
      </c>
      <c r="H105" s="39">
        <v>12.445486000000001</v>
      </c>
      <c r="I105" s="26">
        <f t="shared" si="16"/>
        <v>8.841935671947497E-2</v>
      </c>
      <c r="J105" s="42">
        <f t="shared" si="12"/>
        <v>7.4999999999999997E-2</v>
      </c>
      <c r="K105" s="25">
        <f t="shared" si="13"/>
        <v>1</v>
      </c>
      <c r="L105" s="45"/>
      <c r="M105" s="43">
        <f t="shared" si="17"/>
        <v>1.5</v>
      </c>
    </row>
    <row r="106" spans="1:13">
      <c r="A106" s="28">
        <v>100</v>
      </c>
      <c r="B106" s="49" t="str">
        <f t="shared" si="15"/>
        <v>鹤城区</v>
      </c>
      <c r="C106" s="30" t="s">
        <v>231</v>
      </c>
      <c r="D106" s="38">
        <v>159.36000000000001</v>
      </c>
      <c r="E106" s="38">
        <f t="shared" si="11"/>
        <v>1.4</v>
      </c>
      <c r="F106" s="39">
        <v>43.437309999999997</v>
      </c>
      <c r="G106" s="39">
        <v>33.308551999999999</v>
      </c>
      <c r="H106" s="39">
        <v>25.304539999999999</v>
      </c>
      <c r="I106" s="26">
        <f t="shared" si="16"/>
        <v>0.24029900789442904</v>
      </c>
      <c r="J106" s="42">
        <f t="shared" si="12"/>
        <v>7.4999999999999997E-2</v>
      </c>
      <c r="K106" s="25">
        <f>INT(G106*J106*10)/10+0.1</f>
        <v>2.5</v>
      </c>
      <c r="L106" s="45"/>
      <c r="M106" s="43">
        <f t="shared" si="17"/>
        <v>3.9</v>
      </c>
    </row>
    <row r="107" spans="1:13">
      <c r="A107" s="28">
        <v>101</v>
      </c>
      <c r="B107" s="49" t="str">
        <f t="shared" si="15"/>
        <v>中方县</v>
      </c>
      <c r="C107" s="30" t="s">
        <v>91</v>
      </c>
      <c r="D107" s="38">
        <v>257.31</v>
      </c>
      <c r="E107" s="38">
        <f t="shared" si="11"/>
        <v>2.2000000000000002</v>
      </c>
      <c r="F107" s="39">
        <v>40.577922000000001</v>
      </c>
      <c r="G107" s="39">
        <v>29.579482000000002</v>
      </c>
      <c r="H107" s="39">
        <v>29.579482000000002</v>
      </c>
      <c r="I107" s="26">
        <f t="shared" si="16"/>
        <v>0</v>
      </c>
      <c r="J107" s="42">
        <f t="shared" si="12"/>
        <v>0.1</v>
      </c>
      <c r="K107" s="25">
        <f t="shared" si="13"/>
        <v>2.9</v>
      </c>
      <c r="L107" s="45"/>
      <c r="M107" s="43">
        <f t="shared" si="17"/>
        <v>5.0999999999999996</v>
      </c>
    </row>
    <row r="108" spans="1:13">
      <c r="A108" s="28">
        <v>102</v>
      </c>
      <c r="B108" s="49" t="str">
        <f t="shared" si="15"/>
        <v>沅陵县</v>
      </c>
      <c r="C108" s="30" t="s">
        <v>90</v>
      </c>
      <c r="D108" s="38">
        <v>361.71</v>
      </c>
      <c r="E108" s="38">
        <f t="shared" si="11"/>
        <v>3.1</v>
      </c>
      <c r="F108" s="39">
        <v>90.25730999999999</v>
      </c>
      <c r="G108" s="39">
        <v>78.35776899999999</v>
      </c>
      <c r="H108" s="39">
        <v>63.862354000000003</v>
      </c>
      <c r="I108" s="26">
        <f t="shared" si="16"/>
        <v>0.18499014437228284</v>
      </c>
      <c r="J108" s="42">
        <f t="shared" si="12"/>
        <v>7.4999999999999997E-2</v>
      </c>
      <c r="K108" s="25">
        <f t="shared" si="13"/>
        <v>5.8</v>
      </c>
      <c r="L108" s="45"/>
      <c r="M108" s="43">
        <f t="shared" si="17"/>
        <v>8.9</v>
      </c>
    </row>
    <row r="109" spans="1:13">
      <c r="A109" s="28">
        <v>103</v>
      </c>
      <c r="B109" s="49" t="str">
        <f t="shared" si="15"/>
        <v>辰溪县</v>
      </c>
      <c r="C109" s="30" t="s">
        <v>85</v>
      </c>
      <c r="D109" s="38">
        <v>367.95</v>
      </c>
      <c r="E109" s="38">
        <f t="shared" si="11"/>
        <v>3.1</v>
      </c>
      <c r="F109" s="39">
        <v>71.890060999999989</v>
      </c>
      <c r="G109" s="39">
        <v>51.458957999999996</v>
      </c>
      <c r="H109" s="39">
        <v>49.025647999999997</v>
      </c>
      <c r="I109" s="26">
        <f t="shared" si="16"/>
        <v>4.728642192871451E-2</v>
      </c>
      <c r="J109" s="42">
        <f t="shared" si="12"/>
        <v>7.4999999999999997E-2</v>
      </c>
      <c r="K109" s="25">
        <f t="shared" si="13"/>
        <v>3.8</v>
      </c>
      <c r="L109" s="45"/>
      <c r="M109" s="43">
        <f t="shared" si="17"/>
        <v>6.9</v>
      </c>
    </row>
    <row r="110" spans="1:13">
      <c r="A110" s="28">
        <v>104</v>
      </c>
      <c r="B110" s="49" t="str">
        <f t="shared" si="15"/>
        <v>溆浦县</v>
      </c>
      <c r="C110" s="30" t="s">
        <v>89</v>
      </c>
      <c r="D110" s="38">
        <v>382.2</v>
      </c>
      <c r="E110" s="38">
        <f t="shared" si="11"/>
        <v>3.2</v>
      </c>
      <c r="F110" s="39">
        <v>85.456234000000009</v>
      </c>
      <c r="G110" s="39">
        <v>68.327303000000001</v>
      </c>
      <c r="H110" s="39">
        <v>57.467837000000003</v>
      </c>
      <c r="I110" s="26">
        <f t="shared" si="16"/>
        <v>0.15893304028113034</v>
      </c>
      <c r="J110" s="42">
        <f t="shared" si="12"/>
        <v>7.4999999999999997E-2</v>
      </c>
      <c r="K110" s="25">
        <f t="shared" si="13"/>
        <v>5.0999999999999996</v>
      </c>
      <c r="L110" s="45"/>
      <c r="M110" s="43">
        <f t="shared" si="17"/>
        <v>8.3000000000000007</v>
      </c>
    </row>
    <row r="111" spans="1:13">
      <c r="A111" s="28">
        <v>105</v>
      </c>
      <c r="B111" s="49" t="str">
        <f t="shared" si="15"/>
        <v>会同县</v>
      </c>
      <c r="C111" s="30" t="s">
        <v>87</v>
      </c>
      <c r="D111" s="38">
        <v>726.63</v>
      </c>
      <c r="E111" s="38">
        <f t="shared" si="11"/>
        <v>6.2</v>
      </c>
      <c r="F111" s="39">
        <v>71.709375000000009</v>
      </c>
      <c r="G111" s="39">
        <v>55.618531000000004</v>
      </c>
      <c r="H111" s="39">
        <v>53.011837</v>
      </c>
      <c r="I111" s="26">
        <f t="shared" si="16"/>
        <v>4.6867365123325608E-2</v>
      </c>
      <c r="J111" s="42">
        <f t="shared" si="12"/>
        <v>7.4999999999999997E-2</v>
      </c>
      <c r="K111" s="25">
        <f t="shared" si="13"/>
        <v>4.0999999999999996</v>
      </c>
      <c r="L111" s="45"/>
      <c r="M111" s="43">
        <f t="shared" si="17"/>
        <v>10.3</v>
      </c>
    </row>
    <row r="112" spans="1:13">
      <c r="A112" s="28">
        <v>106</v>
      </c>
      <c r="B112" s="49" t="str">
        <f t="shared" si="15"/>
        <v>麻阳县</v>
      </c>
      <c r="C112" s="30" t="s">
        <v>191</v>
      </c>
      <c r="D112" s="38">
        <v>740.89</v>
      </c>
      <c r="E112" s="38">
        <f t="shared" si="11"/>
        <v>6.3</v>
      </c>
      <c r="F112" s="39">
        <v>178.327584</v>
      </c>
      <c r="G112" s="39">
        <v>125.15688200000002</v>
      </c>
      <c r="H112" s="39">
        <v>102.429008</v>
      </c>
      <c r="I112" s="26">
        <f t="shared" si="16"/>
        <v>0.18159508000526911</v>
      </c>
      <c r="J112" s="42">
        <f t="shared" si="12"/>
        <v>7.4999999999999997E-2</v>
      </c>
      <c r="K112" s="25">
        <f>INT(G112*J112*10)/10+0.1</f>
        <v>9.4</v>
      </c>
      <c r="L112" s="45"/>
      <c r="M112" s="43">
        <f t="shared" si="17"/>
        <v>15.7</v>
      </c>
    </row>
    <row r="113" spans="1:13">
      <c r="A113" s="28">
        <v>107</v>
      </c>
      <c r="B113" s="49" t="str">
        <f t="shared" si="15"/>
        <v>新晃县</v>
      </c>
      <c r="C113" s="30" t="s">
        <v>226</v>
      </c>
      <c r="D113" s="38">
        <v>523.49</v>
      </c>
      <c r="E113" s="38">
        <f t="shared" si="11"/>
        <v>4.4000000000000004</v>
      </c>
      <c r="F113" s="39">
        <v>83.49632099999998</v>
      </c>
      <c r="G113" s="39">
        <v>57.894038000000002</v>
      </c>
      <c r="H113" s="39">
        <v>53.425306000000006</v>
      </c>
      <c r="I113" s="26">
        <f t="shared" si="16"/>
        <v>7.7188120821698347E-2</v>
      </c>
      <c r="J113" s="42">
        <f t="shared" si="12"/>
        <v>7.4999999999999997E-2</v>
      </c>
      <c r="K113" s="25">
        <f t="shared" si="13"/>
        <v>4.3</v>
      </c>
      <c r="L113" s="45"/>
      <c r="M113" s="43">
        <f t="shared" si="17"/>
        <v>8.6999999999999993</v>
      </c>
    </row>
    <row r="114" spans="1:13">
      <c r="A114" s="28">
        <v>108</v>
      </c>
      <c r="B114" s="49" t="str">
        <f t="shared" si="15"/>
        <v>芷江县</v>
      </c>
      <c r="C114" s="30" t="s">
        <v>224</v>
      </c>
      <c r="D114" s="38">
        <v>1010.97</v>
      </c>
      <c r="E114" s="38">
        <f t="shared" si="11"/>
        <v>8.6</v>
      </c>
      <c r="F114" s="39">
        <v>102.12326899999999</v>
      </c>
      <c r="G114" s="39">
        <v>70.356801000000004</v>
      </c>
      <c r="H114" s="39">
        <v>69.315960999999987</v>
      </c>
      <c r="I114" s="26">
        <f t="shared" si="16"/>
        <v>1.4793736855659725E-2</v>
      </c>
      <c r="J114" s="42">
        <f t="shared" si="12"/>
        <v>0.1</v>
      </c>
      <c r="K114" s="25">
        <f t="shared" si="13"/>
        <v>7</v>
      </c>
      <c r="L114" s="45"/>
      <c r="M114" s="43">
        <f t="shared" si="17"/>
        <v>15.6</v>
      </c>
    </row>
    <row r="115" spans="1:13">
      <c r="A115" s="28">
        <v>109</v>
      </c>
      <c r="B115" s="49" t="str">
        <f t="shared" si="15"/>
        <v>靖州县</v>
      </c>
      <c r="C115" s="30" t="s">
        <v>229</v>
      </c>
      <c r="D115" s="38">
        <v>463.22</v>
      </c>
      <c r="E115" s="38">
        <f t="shared" si="11"/>
        <v>3.9</v>
      </c>
      <c r="F115" s="39">
        <v>55.222393999999994</v>
      </c>
      <c r="G115" s="39">
        <v>41.768634999999996</v>
      </c>
      <c r="H115" s="39">
        <v>40.154565000000005</v>
      </c>
      <c r="I115" s="26">
        <f t="shared" si="16"/>
        <v>3.86431110329555E-2</v>
      </c>
      <c r="J115" s="42">
        <f t="shared" si="12"/>
        <v>7.4999999999999997E-2</v>
      </c>
      <c r="K115" s="25">
        <f t="shared" si="13"/>
        <v>3.1</v>
      </c>
      <c r="L115" s="45"/>
      <c r="M115" s="43">
        <f t="shared" si="17"/>
        <v>7</v>
      </c>
    </row>
    <row r="116" spans="1:13">
      <c r="A116" s="28">
        <v>110</v>
      </c>
      <c r="B116" s="49" t="str">
        <f t="shared" si="15"/>
        <v>通道县</v>
      </c>
      <c r="C116" s="30" t="s">
        <v>88</v>
      </c>
      <c r="D116" s="38">
        <v>430.08</v>
      </c>
      <c r="E116" s="38">
        <f t="shared" si="11"/>
        <v>3.7</v>
      </c>
      <c r="F116" s="39">
        <v>69.085786999999996</v>
      </c>
      <c r="G116" s="39">
        <v>44.362544000000007</v>
      </c>
      <c r="H116" s="39">
        <v>38.511894999999996</v>
      </c>
      <c r="I116" s="26">
        <f t="shared" si="16"/>
        <v>0.13188263053624721</v>
      </c>
      <c r="J116" s="42">
        <f t="shared" si="12"/>
        <v>7.4999999999999997E-2</v>
      </c>
      <c r="K116" s="25">
        <f t="shared" si="13"/>
        <v>3.3</v>
      </c>
      <c r="L116" s="45"/>
      <c r="M116" s="43">
        <f t="shared" si="17"/>
        <v>7</v>
      </c>
    </row>
    <row r="117" spans="1:13">
      <c r="A117" s="28">
        <v>111</v>
      </c>
      <c r="B117" s="49" t="str">
        <f t="shared" si="15"/>
        <v>洪江市</v>
      </c>
      <c r="C117" s="30" t="s">
        <v>86</v>
      </c>
      <c r="D117" s="38">
        <v>775.43</v>
      </c>
      <c r="E117" s="38">
        <f t="shared" si="11"/>
        <v>6.6</v>
      </c>
      <c r="F117" s="39">
        <v>221.400475</v>
      </c>
      <c r="G117" s="39">
        <v>198.99127300000001</v>
      </c>
      <c r="H117" s="39">
        <v>149.97120499999997</v>
      </c>
      <c r="I117" s="26">
        <f t="shared" si="16"/>
        <v>0.24634280318413782</v>
      </c>
      <c r="J117" s="42">
        <f t="shared" si="12"/>
        <v>7.4999999999999997E-2</v>
      </c>
      <c r="K117" s="25">
        <f t="shared" si="13"/>
        <v>14.9</v>
      </c>
      <c r="L117" s="45"/>
      <c r="M117" s="43">
        <f t="shared" si="17"/>
        <v>21.5</v>
      </c>
    </row>
    <row r="118" spans="1:13">
      <c r="A118" s="28">
        <v>112</v>
      </c>
      <c r="B118" s="49" t="str">
        <f t="shared" si="15"/>
        <v>娄星区</v>
      </c>
      <c r="C118" s="29" t="s">
        <v>194</v>
      </c>
      <c r="D118" s="38">
        <v>363</v>
      </c>
      <c r="E118" s="38">
        <f t="shared" si="11"/>
        <v>3.1</v>
      </c>
      <c r="F118" s="39">
        <v>54.938143999999994</v>
      </c>
      <c r="G118" s="39">
        <v>46.012815999999994</v>
      </c>
      <c r="H118" s="39">
        <v>41.693735000000004</v>
      </c>
      <c r="I118" s="26">
        <f t="shared" si="16"/>
        <v>9.386691307917322E-2</v>
      </c>
      <c r="J118" s="42">
        <f t="shared" si="12"/>
        <v>7.4999999999999997E-2</v>
      </c>
      <c r="K118" s="25">
        <f t="shared" si="13"/>
        <v>3.4</v>
      </c>
      <c r="L118" s="45">
        <v>3</v>
      </c>
      <c r="M118" s="43">
        <f t="shared" si="17"/>
        <v>9.5</v>
      </c>
    </row>
    <row r="119" spans="1:13">
      <c r="A119" s="28">
        <v>113</v>
      </c>
      <c r="B119" s="49" t="str">
        <f t="shared" si="15"/>
        <v>双峰县</v>
      </c>
      <c r="C119" s="30" t="s">
        <v>81</v>
      </c>
      <c r="D119" s="38">
        <v>655.76</v>
      </c>
      <c r="E119" s="38">
        <f t="shared" si="11"/>
        <v>5.6</v>
      </c>
      <c r="F119" s="39">
        <v>123.77580700000003</v>
      </c>
      <c r="G119" s="39">
        <v>98.426114999999996</v>
      </c>
      <c r="H119" s="39">
        <v>74.654025000000004</v>
      </c>
      <c r="I119" s="26">
        <f t="shared" si="16"/>
        <v>0.24152218138448309</v>
      </c>
      <c r="J119" s="42">
        <f t="shared" si="12"/>
        <v>7.4999999999999997E-2</v>
      </c>
      <c r="K119" s="25">
        <f t="shared" si="13"/>
        <v>7.3</v>
      </c>
      <c r="L119" s="45"/>
      <c r="M119" s="43">
        <f t="shared" si="17"/>
        <v>12.899999999999999</v>
      </c>
    </row>
    <row r="120" spans="1:13">
      <c r="A120" s="28">
        <v>114</v>
      </c>
      <c r="B120" s="49" t="str">
        <f t="shared" si="15"/>
        <v>新化县</v>
      </c>
      <c r="C120" s="30" t="s">
        <v>82</v>
      </c>
      <c r="D120" s="38">
        <v>1132.53</v>
      </c>
      <c r="E120" s="38">
        <f t="shared" si="11"/>
        <v>9.6</v>
      </c>
      <c r="F120" s="39">
        <v>224.10719100000003</v>
      </c>
      <c r="G120" s="39">
        <v>170.60891699999999</v>
      </c>
      <c r="H120" s="39">
        <v>136.31359200000003</v>
      </c>
      <c r="I120" s="26">
        <f t="shared" si="16"/>
        <v>0.20101718950598557</v>
      </c>
      <c r="J120" s="42">
        <f t="shared" si="12"/>
        <v>7.4999999999999997E-2</v>
      </c>
      <c r="K120" s="25">
        <f>INT(G120*J120*10)/10+0.1</f>
        <v>12.799999999999999</v>
      </c>
      <c r="L120" s="46"/>
      <c r="M120" s="43">
        <f t="shared" si="17"/>
        <v>22.4</v>
      </c>
    </row>
    <row r="121" spans="1:13">
      <c r="A121" s="28">
        <v>115</v>
      </c>
      <c r="B121" s="49" t="str">
        <f>LEFT(C121,4)</f>
        <v>冷水江市</v>
      </c>
      <c r="C121" s="29" t="s">
        <v>79</v>
      </c>
      <c r="D121" s="38">
        <v>310.27999999999997</v>
      </c>
      <c r="E121" s="38">
        <f t="shared" si="11"/>
        <v>2.6</v>
      </c>
      <c r="F121" s="39">
        <v>67.790086000000016</v>
      </c>
      <c r="G121" s="39">
        <v>55.814987000000002</v>
      </c>
      <c r="H121" s="39">
        <v>54.463326000000002</v>
      </c>
      <c r="I121" s="26">
        <f t="shared" si="16"/>
        <v>2.421681115862304E-2</v>
      </c>
      <c r="J121" s="42">
        <f t="shared" si="12"/>
        <v>0.1</v>
      </c>
      <c r="K121" s="25">
        <f t="shared" si="13"/>
        <v>5.5</v>
      </c>
      <c r="L121" s="45">
        <v>3</v>
      </c>
      <c r="M121" s="43">
        <f t="shared" si="17"/>
        <v>11.1</v>
      </c>
    </row>
    <row r="122" spans="1:13">
      <c r="A122" s="28">
        <v>116</v>
      </c>
      <c r="B122" s="49" t="str">
        <f t="shared" ref="B122:B130" si="18">LEFT(C122,3)</f>
        <v>涟源市</v>
      </c>
      <c r="C122" s="30" t="s">
        <v>80</v>
      </c>
      <c r="D122" s="38">
        <v>1330.2</v>
      </c>
      <c r="E122" s="38">
        <f t="shared" si="11"/>
        <v>11.3</v>
      </c>
      <c r="F122" s="39">
        <v>269.81194700000003</v>
      </c>
      <c r="G122" s="39">
        <v>199.86761800000002</v>
      </c>
      <c r="H122" s="39">
        <v>194.76199800000001</v>
      </c>
      <c r="I122" s="26">
        <f t="shared" si="16"/>
        <v>2.5545008496574043E-2</v>
      </c>
      <c r="J122" s="42">
        <f t="shared" si="12"/>
        <v>0.12</v>
      </c>
      <c r="K122" s="25">
        <f t="shared" si="13"/>
        <v>23.9</v>
      </c>
      <c r="L122" s="45"/>
      <c r="M122" s="43">
        <f t="shared" si="17"/>
        <v>35.200000000000003</v>
      </c>
    </row>
    <row r="123" spans="1:13">
      <c r="A123" s="28">
        <v>117</v>
      </c>
      <c r="B123" s="49" t="str">
        <f t="shared" si="18"/>
        <v>吉首市</v>
      </c>
      <c r="C123" s="29" t="s">
        <v>95</v>
      </c>
      <c r="D123" s="38">
        <v>780.52</v>
      </c>
      <c r="E123" s="38">
        <f t="shared" si="11"/>
        <v>6.6</v>
      </c>
      <c r="F123" s="39">
        <v>234.41030500000002</v>
      </c>
      <c r="G123" s="39">
        <v>183.21546499999999</v>
      </c>
      <c r="H123" s="39">
        <v>168.56655999999998</v>
      </c>
      <c r="I123" s="26">
        <f t="shared" si="16"/>
        <v>7.9954522397986505E-2</v>
      </c>
      <c r="J123" s="42">
        <f t="shared" si="12"/>
        <v>0.1</v>
      </c>
      <c r="K123" s="25">
        <f t="shared" si="13"/>
        <v>18.3</v>
      </c>
      <c r="L123" s="45">
        <v>3</v>
      </c>
      <c r="M123" s="43">
        <f t="shared" si="17"/>
        <v>27.9</v>
      </c>
    </row>
    <row r="124" spans="1:13">
      <c r="A124" s="28">
        <v>118</v>
      </c>
      <c r="B124" s="49" t="str">
        <f t="shared" si="18"/>
        <v>泸溪县</v>
      </c>
      <c r="C124" s="29" t="s">
        <v>101</v>
      </c>
      <c r="D124" s="38">
        <v>1110.27</v>
      </c>
      <c r="E124" s="38">
        <f t="shared" si="11"/>
        <v>9.4</v>
      </c>
      <c r="F124" s="39">
        <v>253.32226600000001</v>
      </c>
      <c r="G124" s="39">
        <v>205.70009999999999</v>
      </c>
      <c r="H124" s="39">
        <v>200.54209900000004</v>
      </c>
      <c r="I124" s="26">
        <f t="shared" si="16"/>
        <v>2.5075345126229671E-2</v>
      </c>
      <c r="J124" s="42">
        <f t="shared" si="12"/>
        <v>0.12</v>
      </c>
      <c r="K124" s="25">
        <f t="shared" si="13"/>
        <v>24.6</v>
      </c>
      <c r="L124" s="45">
        <v>3</v>
      </c>
      <c r="M124" s="43">
        <f t="shared" si="17"/>
        <v>37</v>
      </c>
    </row>
    <row r="125" spans="1:13">
      <c r="A125" s="28">
        <v>119</v>
      </c>
      <c r="B125" s="49" t="str">
        <f t="shared" si="18"/>
        <v>凤凰县</v>
      </c>
      <c r="C125" s="29" t="s">
        <v>97</v>
      </c>
      <c r="D125" s="38">
        <v>1233.24</v>
      </c>
      <c r="E125" s="38">
        <f t="shared" si="11"/>
        <v>10.5</v>
      </c>
      <c r="F125" s="39">
        <v>271.64414900000008</v>
      </c>
      <c r="G125" s="39">
        <v>235.56425799999997</v>
      </c>
      <c r="H125" s="39">
        <v>224.301525</v>
      </c>
      <c r="I125" s="26">
        <f t="shared" si="16"/>
        <v>4.7811722778419004E-2</v>
      </c>
      <c r="J125" s="42">
        <f t="shared" si="12"/>
        <v>0.1</v>
      </c>
      <c r="K125" s="25">
        <f t="shared" si="13"/>
        <v>23.5</v>
      </c>
      <c r="L125" s="45">
        <v>3</v>
      </c>
      <c r="M125" s="43">
        <f t="shared" si="17"/>
        <v>37</v>
      </c>
    </row>
    <row r="126" spans="1:13">
      <c r="A126" s="28">
        <v>120</v>
      </c>
      <c r="B126" s="49" t="str">
        <f t="shared" si="18"/>
        <v>花垣县</v>
      </c>
      <c r="C126" s="29" t="s">
        <v>99</v>
      </c>
      <c r="D126" s="38">
        <v>1352.55</v>
      </c>
      <c r="E126" s="38">
        <f t="shared" si="11"/>
        <v>11.5</v>
      </c>
      <c r="F126" s="39">
        <v>267.16541000000001</v>
      </c>
      <c r="G126" s="39">
        <v>208.52285999999995</v>
      </c>
      <c r="H126" s="39">
        <v>202.65682600000002</v>
      </c>
      <c r="I126" s="26">
        <f t="shared" si="16"/>
        <v>2.8131371303846155E-2</v>
      </c>
      <c r="J126" s="42">
        <f t="shared" si="12"/>
        <v>0.12</v>
      </c>
      <c r="K126" s="25">
        <f t="shared" si="13"/>
        <v>25</v>
      </c>
      <c r="L126" s="45">
        <v>3</v>
      </c>
      <c r="M126" s="43">
        <f t="shared" si="17"/>
        <v>39.5</v>
      </c>
    </row>
    <row r="127" spans="1:13">
      <c r="A127" s="28">
        <v>121</v>
      </c>
      <c r="B127" s="49" t="str">
        <f t="shared" si="18"/>
        <v>保靖县</v>
      </c>
      <c r="C127" s="29" t="s">
        <v>96</v>
      </c>
      <c r="D127" s="38">
        <v>1131.3</v>
      </c>
      <c r="E127" s="38">
        <f t="shared" si="11"/>
        <v>9.6</v>
      </c>
      <c r="F127" s="39">
        <v>264.45756599999999</v>
      </c>
      <c r="G127" s="39">
        <v>211.59765300000004</v>
      </c>
      <c r="H127" s="39">
        <v>198.923407</v>
      </c>
      <c r="I127" s="26">
        <f t="shared" si="16"/>
        <v>5.9897857184644847E-2</v>
      </c>
      <c r="J127" s="42">
        <f t="shared" si="12"/>
        <v>0.1</v>
      </c>
      <c r="K127" s="25">
        <f t="shared" si="13"/>
        <v>21.1</v>
      </c>
      <c r="L127" s="45">
        <v>3</v>
      </c>
      <c r="M127" s="43">
        <f t="shared" si="17"/>
        <v>33.700000000000003</v>
      </c>
    </row>
    <row r="128" spans="1:13">
      <c r="A128" s="28">
        <v>122</v>
      </c>
      <c r="B128" s="49" t="str">
        <f t="shared" si="18"/>
        <v>古丈县</v>
      </c>
      <c r="C128" s="29" t="s">
        <v>98</v>
      </c>
      <c r="D128" s="38">
        <v>946.47</v>
      </c>
      <c r="E128" s="38">
        <f t="shared" si="11"/>
        <v>8</v>
      </c>
      <c r="F128" s="39">
        <v>188.91977499999999</v>
      </c>
      <c r="G128" s="39">
        <v>157.277129</v>
      </c>
      <c r="H128" s="39">
        <v>156.35814199999999</v>
      </c>
      <c r="I128" s="26">
        <f t="shared" si="16"/>
        <v>5.8431064061451399E-3</v>
      </c>
      <c r="J128" s="42">
        <f t="shared" si="12"/>
        <v>0.12</v>
      </c>
      <c r="K128" s="25">
        <f t="shared" si="13"/>
        <v>18.8</v>
      </c>
      <c r="L128" s="45">
        <v>3</v>
      </c>
      <c r="M128" s="43">
        <f t="shared" si="17"/>
        <v>29.8</v>
      </c>
    </row>
    <row r="129" spans="1:13">
      <c r="A129" s="28">
        <v>123</v>
      </c>
      <c r="B129" s="49" t="str">
        <f t="shared" si="18"/>
        <v>永顺县</v>
      </c>
      <c r="C129" s="29" t="s">
        <v>102</v>
      </c>
      <c r="D129" s="38">
        <v>2070.7800000000002</v>
      </c>
      <c r="E129" s="38">
        <f t="shared" si="11"/>
        <v>17.600000000000001</v>
      </c>
      <c r="F129" s="39">
        <v>360.12601599999999</v>
      </c>
      <c r="G129" s="39">
        <v>290.14362299999999</v>
      </c>
      <c r="H129" s="39">
        <v>273.09998499999995</v>
      </c>
      <c r="I129" s="26">
        <f t="shared" si="16"/>
        <v>5.8742073404108711E-2</v>
      </c>
      <c r="J129" s="42">
        <f t="shared" si="12"/>
        <v>0.1</v>
      </c>
      <c r="K129" s="25">
        <f t="shared" si="13"/>
        <v>29</v>
      </c>
      <c r="L129" s="45">
        <v>3</v>
      </c>
      <c r="M129" s="43">
        <f t="shared" si="17"/>
        <v>49.6</v>
      </c>
    </row>
    <row r="130" spans="1:13">
      <c r="A130" s="28">
        <v>124</v>
      </c>
      <c r="B130" s="49" t="str">
        <f t="shared" si="18"/>
        <v>龙山县</v>
      </c>
      <c r="C130" s="29" t="s">
        <v>100</v>
      </c>
      <c r="D130" s="38">
        <v>1530.72</v>
      </c>
      <c r="E130" s="38">
        <f t="shared" si="11"/>
        <v>13</v>
      </c>
      <c r="F130" s="39">
        <v>316.00118699999996</v>
      </c>
      <c r="G130" s="39">
        <v>230.54347200000001</v>
      </c>
      <c r="H130" s="39">
        <v>206.66420699999998</v>
      </c>
      <c r="I130" s="26">
        <f t="shared" si="16"/>
        <v>0.10357814425558765</v>
      </c>
      <c r="J130" s="42">
        <f t="shared" si="12"/>
        <v>0.1</v>
      </c>
      <c r="K130" s="25">
        <f t="shared" si="13"/>
        <v>23</v>
      </c>
      <c r="L130" s="45">
        <v>3</v>
      </c>
      <c r="M130" s="43">
        <f t="shared" si="17"/>
        <v>39</v>
      </c>
    </row>
  </sheetData>
  <autoFilter ref="A6:M130"/>
  <sortState ref="A4:O127">
    <sortCondition ref="A4:A127"/>
  </sortState>
  <mergeCells count="12">
    <mergeCell ref="A1:B1"/>
    <mergeCell ref="B3:B5"/>
    <mergeCell ref="D3:E3"/>
    <mergeCell ref="F3:K3"/>
    <mergeCell ref="F4:F5"/>
    <mergeCell ref="G4:J4"/>
    <mergeCell ref="K4:K5"/>
    <mergeCell ref="A2:M2"/>
    <mergeCell ref="M3:M5"/>
    <mergeCell ref="L3:L5"/>
    <mergeCell ref="A3:A5"/>
    <mergeCell ref="C3:C5"/>
  </mergeCells>
  <phoneticPr fontId="6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opLeftCell="B1" workbookViewId="0">
      <pane xSplit="1" ySplit="5" topLeftCell="C15" activePane="bottomRight" state="frozen"/>
      <selection activeCell="B1" sqref="B1"/>
      <selection pane="topRight" activeCell="C1" sqref="C1"/>
      <selection pane="bottomLeft" activeCell="B6" sqref="B6"/>
      <selection pane="bottomRight" activeCell="N5" sqref="N5"/>
    </sheetView>
  </sheetViews>
  <sheetFormatPr defaultRowHeight="13.5"/>
  <cols>
    <col min="1" max="1" width="9" style="27" hidden="1" customWidth="1"/>
    <col min="2" max="2" width="21.375" style="24" customWidth="1"/>
    <col min="3" max="3" width="9" style="24" customWidth="1"/>
    <col min="4" max="4" width="8.875" style="24" customWidth="1"/>
    <col min="5" max="5" width="6.875" style="24" customWidth="1"/>
    <col min="6" max="6" width="16.125" style="27" customWidth="1"/>
    <col min="7" max="7" width="9" style="27" customWidth="1"/>
    <col min="8" max="8" width="12.125" style="24" customWidth="1"/>
    <col min="9" max="9" width="7.75" style="24" customWidth="1"/>
    <col min="10" max="10" width="7.625" style="24" customWidth="1"/>
    <col min="11" max="11" width="8.5" style="24" customWidth="1"/>
    <col min="12" max="12" width="10.125" style="24" customWidth="1"/>
    <col min="13" max="252" width="9" style="24"/>
    <col min="253" max="253" width="9" style="24" customWidth="1"/>
    <col min="254" max="254" width="21.375" style="24" customWidth="1"/>
    <col min="255" max="255" width="14.375" style="24" customWidth="1"/>
    <col min="256" max="256" width="12.125" style="24" customWidth="1"/>
    <col min="257" max="257" width="17.25" style="24" customWidth="1"/>
    <col min="258" max="258" width="16.75" style="24" customWidth="1"/>
    <col min="259" max="259" width="11.375" style="24" customWidth="1"/>
    <col min="260" max="260" width="13.625" style="24" customWidth="1"/>
    <col min="261" max="261" width="14.375" style="24" customWidth="1"/>
    <col min="262" max="262" width="6.375" style="24" customWidth="1"/>
    <col min="263" max="263" width="9" style="24" customWidth="1"/>
    <col min="264" max="264" width="6.625" style="24" customWidth="1"/>
    <col min="265" max="265" width="6.875" style="24" customWidth="1"/>
    <col min="266" max="266" width="7.625" style="24" customWidth="1"/>
    <col min="267" max="267" width="11.375" style="24" customWidth="1"/>
    <col min="268" max="268" width="10.125" style="24" customWidth="1"/>
    <col min="269" max="508" width="9" style="24"/>
    <col min="509" max="509" width="9" style="24" customWidth="1"/>
    <col min="510" max="510" width="21.375" style="24" customWidth="1"/>
    <col min="511" max="511" width="14.375" style="24" customWidth="1"/>
    <col min="512" max="512" width="12.125" style="24" customWidth="1"/>
    <col min="513" max="513" width="17.25" style="24" customWidth="1"/>
    <col min="514" max="514" width="16.75" style="24" customWidth="1"/>
    <col min="515" max="515" width="11.375" style="24" customWidth="1"/>
    <col min="516" max="516" width="13.625" style="24" customWidth="1"/>
    <col min="517" max="517" width="14.375" style="24" customWidth="1"/>
    <col min="518" max="518" width="6.375" style="24" customWidth="1"/>
    <col min="519" max="519" width="9" style="24" customWidth="1"/>
    <col min="520" max="520" width="6.625" style="24" customWidth="1"/>
    <col min="521" max="521" width="6.875" style="24" customWidth="1"/>
    <col min="522" max="522" width="7.625" style="24" customWidth="1"/>
    <col min="523" max="523" width="11.375" style="24" customWidth="1"/>
    <col min="524" max="524" width="10.125" style="24" customWidth="1"/>
    <col min="525" max="764" width="9" style="24"/>
    <col min="765" max="765" width="9" style="24" customWidth="1"/>
    <col min="766" max="766" width="21.375" style="24" customWidth="1"/>
    <col min="767" max="767" width="14.375" style="24" customWidth="1"/>
    <col min="768" max="768" width="12.125" style="24" customWidth="1"/>
    <col min="769" max="769" width="17.25" style="24" customWidth="1"/>
    <col min="770" max="770" width="16.75" style="24" customWidth="1"/>
    <col min="771" max="771" width="11.375" style="24" customWidth="1"/>
    <col min="772" max="772" width="13.625" style="24" customWidth="1"/>
    <col min="773" max="773" width="14.375" style="24" customWidth="1"/>
    <col min="774" max="774" width="6.375" style="24" customWidth="1"/>
    <col min="775" max="775" width="9" style="24" customWidth="1"/>
    <col min="776" max="776" width="6.625" style="24" customWidth="1"/>
    <col min="777" max="777" width="6.875" style="24" customWidth="1"/>
    <col min="778" max="778" width="7.625" style="24" customWidth="1"/>
    <col min="779" max="779" width="11.375" style="24" customWidth="1"/>
    <col min="780" max="780" width="10.125" style="24" customWidth="1"/>
    <col min="781" max="1020" width="9" style="24"/>
    <col min="1021" max="1021" width="9" style="24" customWidth="1"/>
    <col min="1022" max="1022" width="21.375" style="24" customWidth="1"/>
    <col min="1023" max="1023" width="14.375" style="24" customWidth="1"/>
    <col min="1024" max="1024" width="12.125" style="24" customWidth="1"/>
    <col min="1025" max="1025" width="17.25" style="24" customWidth="1"/>
    <col min="1026" max="1026" width="16.75" style="24" customWidth="1"/>
    <col min="1027" max="1027" width="11.375" style="24" customWidth="1"/>
    <col min="1028" max="1028" width="13.625" style="24" customWidth="1"/>
    <col min="1029" max="1029" width="14.375" style="24" customWidth="1"/>
    <col min="1030" max="1030" width="6.375" style="24" customWidth="1"/>
    <col min="1031" max="1031" width="9" style="24" customWidth="1"/>
    <col min="1032" max="1032" width="6.625" style="24" customWidth="1"/>
    <col min="1033" max="1033" width="6.875" style="24" customWidth="1"/>
    <col min="1034" max="1034" width="7.625" style="24" customWidth="1"/>
    <col min="1035" max="1035" width="11.375" style="24" customWidth="1"/>
    <col min="1036" max="1036" width="10.125" style="24" customWidth="1"/>
    <col min="1037" max="1276" width="9" style="24"/>
    <col min="1277" max="1277" width="9" style="24" customWidth="1"/>
    <col min="1278" max="1278" width="21.375" style="24" customWidth="1"/>
    <col min="1279" max="1279" width="14.375" style="24" customWidth="1"/>
    <col min="1280" max="1280" width="12.125" style="24" customWidth="1"/>
    <col min="1281" max="1281" width="17.25" style="24" customWidth="1"/>
    <col min="1282" max="1282" width="16.75" style="24" customWidth="1"/>
    <col min="1283" max="1283" width="11.375" style="24" customWidth="1"/>
    <col min="1284" max="1284" width="13.625" style="24" customWidth="1"/>
    <col min="1285" max="1285" width="14.375" style="24" customWidth="1"/>
    <col min="1286" max="1286" width="6.375" style="24" customWidth="1"/>
    <col min="1287" max="1287" width="9" style="24" customWidth="1"/>
    <col min="1288" max="1288" width="6.625" style="24" customWidth="1"/>
    <col min="1289" max="1289" width="6.875" style="24" customWidth="1"/>
    <col min="1290" max="1290" width="7.625" style="24" customWidth="1"/>
    <col min="1291" max="1291" width="11.375" style="24" customWidth="1"/>
    <col min="1292" max="1292" width="10.125" style="24" customWidth="1"/>
    <col min="1293" max="1532" width="9" style="24"/>
    <col min="1533" max="1533" width="9" style="24" customWidth="1"/>
    <col min="1534" max="1534" width="21.375" style="24" customWidth="1"/>
    <col min="1535" max="1535" width="14.375" style="24" customWidth="1"/>
    <col min="1536" max="1536" width="12.125" style="24" customWidth="1"/>
    <col min="1537" max="1537" width="17.25" style="24" customWidth="1"/>
    <col min="1538" max="1538" width="16.75" style="24" customWidth="1"/>
    <col min="1539" max="1539" width="11.375" style="24" customWidth="1"/>
    <col min="1540" max="1540" width="13.625" style="24" customWidth="1"/>
    <col min="1541" max="1541" width="14.375" style="24" customWidth="1"/>
    <col min="1542" max="1542" width="6.375" style="24" customWidth="1"/>
    <col min="1543" max="1543" width="9" style="24" customWidth="1"/>
    <col min="1544" max="1544" width="6.625" style="24" customWidth="1"/>
    <col min="1545" max="1545" width="6.875" style="24" customWidth="1"/>
    <col min="1546" max="1546" width="7.625" style="24" customWidth="1"/>
    <col min="1547" max="1547" width="11.375" style="24" customWidth="1"/>
    <col min="1548" max="1548" width="10.125" style="24" customWidth="1"/>
    <col min="1549" max="1788" width="9" style="24"/>
    <col min="1789" max="1789" width="9" style="24" customWidth="1"/>
    <col min="1790" max="1790" width="21.375" style="24" customWidth="1"/>
    <col min="1791" max="1791" width="14.375" style="24" customWidth="1"/>
    <col min="1792" max="1792" width="12.125" style="24" customWidth="1"/>
    <col min="1793" max="1793" width="17.25" style="24" customWidth="1"/>
    <col min="1794" max="1794" width="16.75" style="24" customWidth="1"/>
    <col min="1795" max="1795" width="11.375" style="24" customWidth="1"/>
    <col min="1796" max="1796" width="13.625" style="24" customWidth="1"/>
    <col min="1797" max="1797" width="14.375" style="24" customWidth="1"/>
    <col min="1798" max="1798" width="6.375" style="24" customWidth="1"/>
    <col min="1799" max="1799" width="9" style="24" customWidth="1"/>
    <col min="1800" max="1800" width="6.625" style="24" customWidth="1"/>
    <col min="1801" max="1801" width="6.875" style="24" customWidth="1"/>
    <col min="1802" max="1802" width="7.625" style="24" customWidth="1"/>
    <col min="1803" max="1803" width="11.375" style="24" customWidth="1"/>
    <col min="1804" max="1804" width="10.125" style="24" customWidth="1"/>
    <col min="1805" max="2044" width="9" style="24"/>
    <col min="2045" max="2045" width="9" style="24" customWidth="1"/>
    <col min="2046" max="2046" width="21.375" style="24" customWidth="1"/>
    <col min="2047" max="2047" width="14.375" style="24" customWidth="1"/>
    <col min="2048" max="2048" width="12.125" style="24" customWidth="1"/>
    <col min="2049" max="2049" width="17.25" style="24" customWidth="1"/>
    <col min="2050" max="2050" width="16.75" style="24" customWidth="1"/>
    <col min="2051" max="2051" width="11.375" style="24" customWidth="1"/>
    <col min="2052" max="2052" width="13.625" style="24" customWidth="1"/>
    <col min="2053" max="2053" width="14.375" style="24" customWidth="1"/>
    <col min="2054" max="2054" width="6.375" style="24" customWidth="1"/>
    <col min="2055" max="2055" width="9" style="24" customWidth="1"/>
    <col min="2056" max="2056" width="6.625" style="24" customWidth="1"/>
    <col min="2057" max="2057" width="6.875" style="24" customWidth="1"/>
    <col min="2058" max="2058" width="7.625" style="24" customWidth="1"/>
    <col min="2059" max="2059" width="11.375" style="24" customWidth="1"/>
    <col min="2060" max="2060" width="10.125" style="24" customWidth="1"/>
    <col min="2061" max="2300" width="9" style="24"/>
    <col min="2301" max="2301" width="9" style="24" customWidth="1"/>
    <col min="2302" max="2302" width="21.375" style="24" customWidth="1"/>
    <col min="2303" max="2303" width="14.375" style="24" customWidth="1"/>
    <col min="2304" max="2304" width="12.125" style="24" customWidth="1"/>
    <col min="2305" max="2305" width="17.25" style="24" customWidth="1"/>
    <col min="2306" max="2306" width="16.75" style="24" customWidth="1"/>
    <col min="2307" max="2307" width="11.375" style="24" customWidth="1"/>
    <col min="2308" max="2308" width="13.625" style="24" customWidth="1"/>
    <col min="2309" max="2309" width="14.375" style="24" customWidth="1"/>
    <col min="2310" max="2310" width="6.375" style="24" customWidth="1"/>
    <col min="2311" max="2311" width="9" style="24" customWidth="1"/>
    <col min="2312" max="2312" width="6.625" style="24" customWidth="1"/>
    <col min="2313" max="2313" width="6.875" style="24" customWidth="1"/>
    <col min="2314" max="2314" width="7.625" style="24" customWidth="1"/>
    <col min="2315" max="2315" width="11.375" style="24" customWidth="1"/>
    <col min="2316" max="2316" width="10.125" style="24" customWidth="1"/>
    <col min="2317" max="2556" width="9" style="24"/>
    <col min="2557" max="2557" width="9" style="24" customWidth="1"/>
    <col min="2558" max="2558" width="21.375" style="24" customWidth="1"/>
    <col min="2559" max="2559" width="14.375" style="24" customWidth="1"/>
    <col min="2560" max="2560" width="12.125" style="24" customWidth="1"/>
    <col min="2561" max="2561" width="17.25" style="24" customWidth="1"/>
    <col min="2562" max="2562" width="16.75" style="24" customWidth="1"/>
    <col min="2563" max="2563" width="11.375" style="24" customWidth="1"/>
    <col min="2564" max="2564" width="13.625" style="24" customWidth="1"/>
    <col min="2565" max="2565" width="14.375" style="24" customWidth="1"/>
    <col min="2566" max="2566" width="6.375" style="24" customWidth="1"/>
    <col min="2567" max="2567" width="9" style="24" customWidth="1"/>
    <col min="2568" max="2568" width="6.625" style="24" customWidth="1"/>
    <col min="2569" max="2569" width="6.875" style="24" customWidth="1"/>
    <col min="2570" max="2570" width="7.625" style="24" customWidth="1"/>
    <col min="2571" max="2571" width="11.375" style="24" customWidth="1"/>
    <col min="2572" max="2572" width="10.125" style="24" customWidth="1"/>
    <col min="2573" max="2812" width="9" style="24"/>
    <col min="2813" max="2813" width="9" style="24" customWidth="1"/>
    <col min="2814" max="2814" width="21.375" style="24" customWidth="1"/>
    <col min="2815" max="2815" width="14.375" style="24" customWidth="1"/>
    <col min="2816" max="2816" width="12.125" style="24" customWidth="1"/>
    <col min="2817" max="2817" width="17.25" style="24" customWidth="1"/>
    <col min="2818" max="2818" width="16.75" style="24" customWidth="1"/>
    <col min="2819" max="2819" width="11.375" style="24" customWidth="1"/>
    <col min="2820" max="2820" width="13.625" style="24" customWidth="1"/>
    <col min="2821" max="2821" width="14.375" style="24" customWidth="1"/>
    <col min="2822" max="2822" width="6.375" style="24" customWidth="1"/>
    <col min="2823" max="2823" width="9" style="24" customWidth="1"/>
    <col min="2824" max="2824" width="6.625" style="24" customWidth="1"/>
    <col min="2825" max="2825" width="6.875" style="24" customWidth="1"/>
    <col min="2826" max="2826" width="7.625" style="24" customWidth="1"/>
    <col min="2827" max="2827" width="11.375" style="24" customWidth="1"/>
    <col min="2828" max="2828" width="10.125" style="24" customWidth="1"/>
    <col min="2829" max="3068" width="9" style="24"/>
    <col min="3069" max="3069" width="9" style="24" customWidth="1"/>
    <col min="3070" max="3070" width="21.375" style="24" customWidth="1"/>
    <col min="3071" max="3071" width="14.375" style="24" customWidth="1"/>
    <col min="3072" max="3072" width="12.125" style="24" customWidth="1"/>
    <col min="3073" max="3073" width="17.25" style="24" customWidth="1"/>
    <col min="3074" max="3074" width="16.75" style="24" customWidth="1"/>
    <col min="3075" max="3075" width="11.375" style="24" customWidth="1"/>
    <col min="3076" max="3076" width="13.625" style="24" customWidth="1"/>
    <col min="3077" max="3077" width="14.375" style="24" customWidth="1"/>
    <col min="3078" max="3078" width="6.375" style="24" customWidth="1"/>
    <col min="3079" max="3079" width="9" style="24" customWidth="1"/>
    <col min="3080" max="3080" width="6.625" style="24" customWidth="1"/>
    <col min="3081" max="3081" width="6.875" style="24" customWidth="1"/>
    <col min="3082" max="3082" width="7.625" style="24" customWidth="1"/>
    <col min="3083" max="3083" width="11.375" style="24" customWidth="1"/>
    <col min="3084" max="3084" width="10.125" style="24" customWidth="1"/>
    <col min="3085" max="3324" width="9" style="24"/>
    <col min="3325" max="3325" width="9" style="24" customWidth="1"/>
    <col min="3326" max="3326" width="21.375" style="24" customWidth="1"/>
    <col min="3327" max="3327" width="14.375" style="24" customWidth="1"/>
    <col min="3328" max="3328" width="12.125" style="24" customWidth="1"/>
    <col min="3329" max="3329" width="17.25" style="24" customWidth="1"/>
    <col min="3330" max="3330" width="16.75" style="24" customWidth="1"/>
    <col min="3331" max="3331" width="11.375" style="24" customWidth="1"/>
    <col min="3332" max="3332" width="13.625" style="24" customWidth="1"/>
    <col min="3333" max="3333" width="14.375" style="24" customWidth="1"/>
    <col min="3334" max="3334" width="6.375" style="24" customWidth="1"/>
    <col min="3335" max="3335" width="9" style="24" customWidth="1"/>
    <col min="3336" max="3336" width="6.625" style="24" customWidth="1"/>
    <col min="3337" max="3337" width="6.875" style="24" customWidth="1"/>
    <col min="3338" max="3338" width="7.625" style="24" customWidth="1"/>
    <col min="3339" max="3339" width="11.375" style="24" customWidth="1"/>
    <col min="3340" max="3340" width="10.125" style="24" customWidth="1"/>
    <col min="3341" max="3580" width="9" style="24"/>
    <col min="3581" max="3581" width="9" style="24" customWidth="1"/>
    <col min="3582" max="3582" width="21.375" style="24" customWidth="1"/>
    <col min="3583" max="3583" width="14.375" style="24" customWidth="1"/>
    <col min="3584" max="3584" width="12.125" style="24" customWidth="1"/>
    <col min="3585" max="3585" width="17.25" style="24" customWidth="1"/>
    <col min="3586" max="3586" width="16.75" style="24" customWidth="1"/>
    <col min="3587" max="3587" width="11.375" style="24" customWidth="1"/>
    <col min="3588" max="3588" width="13.625" style="24" customWidth="1"/>
    <col min="3589" max="3589" width="14.375" style="24" customWidth="1"/>
    <col min="3590" max="3590" width="6.375" style="24" customWidth="1"/>
    <col min="3591" max="3591" width="9" style="24" customWidth="1"/>
    <col min="3592" max="3592" width="6.625" style="24" customWidth="1"/>
    <col min="3593" max="3593" width="6.875" style="24" customWidth="1"/>
    <col min="3594" max="3594" width="7.625" style="24" customWidth="1"/>
    <col min="3595" max="3595" width="11.375" style="24" customWidth="1"/>
    <col min="3596" max="3596" width="10.125" style="24" customWidth="1"/>
    <col min="3597" max="3836" width="9" style="24"/>
    <col min="3837" max="3837" width="9" style="24" customWidth="1"/>
    <col min="3838" max="3838" width="21.375" style="24" customWidth="1"/>
    <col min="3839" max="3839" width="14.375" style="24" customWidth="1"/>
    <col min="3840" max="3840" width="12.125" style="24" customWidth="1"/>
    <col min="3841" max="3841" width="17.25" style="24" customWidth="1"/>
    <col min="3842" max="3842" width="16.75" style="24" customWidth="1"/>
    <col min="3843" max="3843" width="11.375" style="24" customWidth="1"/>
    <col min="3844" max="3844" width="13.625" style="24" customWidth="1"/>
    <col min="3845" max="3845" width="14.375" style="24" customWidth="1"/>
    <col min="3846" max="3846" width="6.375" style="24" customWidth="1"/>
    <col min="3847" max="3847" width="9" style="24" customWidth="1"/>
    <col min="3848" max="3848" width="6.625" style="24" customWidth="1"/>
    <col min="3849" max="3849" width="6.875" style="24" customWidth="1"/>
    <col min="3850" max="3850" width="7.625" style="24" customWidth="1"/>
    <col min="3851" max="3851" width="11.375" style="24" customWidth="1"/>
    <col min="3852" max="3852" width="10.125" style="24" customWidth="1"/>
    <col min="3853" max="4092" width="9" style="24"/>
    <col min="4093" max="4093" width="9" style="24" customWidth="1"/>
    <col min="4094" max="4094" width="21.375" style="24" customWidth="1"/>
    <col min="4095" max="4095" width="14.375" style="24" customWidth="1"/>
    <col min="4096" max="4096" width="12.125" style="24" customWidth="1"/>
    <col min="4097" max="4097" width="17.25" style="24" customWidth="1"/>
    <col min="4098" max="4098" width="16.75" style="24" customWidth="1"/>
    <col min="4099" max="4099" width="11.375" style="24" customWidth="1"/>
    <col min="4100" max="4100" width="13.625" style="24" customWidth="1"/>
    <col min="4101" max="4101" width="14.375" style="24" customWidth="1"/>
    <col min="4102" max="4102" width="6.375" style="24" customWidth="1"/>
    <col min="4103" max="4103" width="9" style="24" customWidth="1"/>
    <col min="4104" max="4104" width="6.625" style="24" customWidth="1"/>
    <col min="4105" max="4105" width="6.875" style="24" customWidth="1"/>
    <col min="4106" max="4106" width="7.625" style="24" customWidth="1"/>
    <col min="4107" max="4107" width="11.375" style="24" customWidth="1"/>
    <col min="4108" max="4108" width="10.125" style="24" customWidth="1"/>
    <col min="4109" max="4348" width="9" style="24"/>
    <col min="4349" max="4349" width="9" style="24" customWidth="1"/>
    <col min="4350" max="4350" width="21.375" style="24" customWidth="1"/>
    <col min="4351" max="4351" width="14.375" style="24" customWidth="1"/>
    <col min="4352" max="4352" width="12.125" style="24" customWidth="1"/>
    <col min="4353" max="4353" width="17.25" style="24" customWidth="1"/>
    <col min="4354" max="4354" width="16.75" style="24" customWidth="1"/>
    <col min="4355" max="4355" width="11.375" style="24" customWidth="1"/>
    <col min="4356" max="4356" width="13.625" style="24" customWidth="1"/>
    <col min="4357" max="4357" width="14.375" style="24" customWidth="1"/>
    <col min="4358" max="4358" width="6.375" style="24" customWidth="1"/>
    <col min="4359" max="4359" width="9" style="24" customWidth="1"/>
    <col min="4360" max="4360" width="6.625" style="24" customWidth="1"/>
    <col min="4361" max="4361" width="6.875" style="24" customWidth="1"/>
    <col min="4362" max="4362" width="7.625" style="24" customWidth="1"/>
    <col min="4363" max="4363" width="11.375" style="24" customWidth="1"/>
    <col min="4364" max="4364" width="10.125" style="24" customWidth="1"/>
    <col min="4365" max="4604" width="9" style="24"/>
    <col min="4605" max="4605" width="9" style="24" customWidth="1"/>
    <col min="4606" max="4606" width="21.375" style="24" customWidth="1"/>
    <col min="4607" max="4607" width="14.375" style="24" customWidth="1"/>
    <col min="4608" max="4608" width="12.125" style="24" customWidth="1"/>
    <col min="4609" max="4609" width="17.25" style="24" customWidth="1"/>
    <col min="4610" max="4610" width="16.75" style="24" customWidth="1"/>
    <col min="4611" max="4611" width="11.375" style="24" customWidth="1"/>
    <col min="4612" max="4612" width="13.625" style="24" customWidth="1"/>
    <col min="4613" max="4613" width="14.375" style="24" customWidth="1"/>
    <col min="4614" max="4614" width="6.375" style="24" customWidth="1"/>
    <col min="4615" max="4615" width="9" style="24" customWidth="1"/>
    <col min="4616" max="4616" width="6.625" style="24" customWidth="1"/>
    <col min="4617" max="4617" width="6.875" style="24" customWidth="1"/>
    <col min="4618" max="4618" width="7.625" style="24" customWidth="1"/>
    <col min="4619" max="4619" width="11.375" style="24" customWidth="1"/>
    <col min="4620" max="4620" width="10.125" style="24" customWidth="1"/>
    <col min="4621" max="4860" width="9" style="24"/>
    <col min="4861" max="4861" width="9" style="24" customWidth="1"/>
    <col min="4862" max="4862" width="21.375" style="24" customWidth="1"/>
    <col min="4863" max="4863" width="14.375" style="24" customWidth="1"/>
    <col min="4864" max="4864" width="12.125" style="24" customWidth="1"/>
    <col min="4865" max="4865" width="17.25" style="24" customWidth="1"/>
    <col min="4866" max="4866" width="16.75" style="24" customWidth="1"/>
    <col min="4867" max="4867" width="11.375" style="24" customWidth="1"/>
    <col min="4868" max="4868" width="13.625" style="24" customWidth="1"/>
    <col min="4869" max="4869" width="14.375" style="24" customWidth="1"/>
    <col min="4870" max="4870" width="6.375" style="24" customWidth="1"/>
    <col min="4871" max="4871" width="9" style="24" customWidth="1"/>
    <col min="4872" max="4872" width="6.625" style="24" customWidth="1"/>
    <col min="4873" max="4873" width="6.875" style="24" customWidth="1"/>
    <col min="4874" max="4874" width="7.625" style="24" customWidth="1"/>
    <col min="4875" max="4875" width="11.375" style="24" customWidth="1"/>
    <col min="4876" max="4876" width="10.125" style="24" customWidth="1"/>
    <col min="4877" max="5116" width="9" style="24"/>
    <col min="5117" max="5117" width="9" style="24" customWidth="1"/>
    <col min="5118" max="5118" width="21.375" style="24" customWidth="1"/>
    <col min="5119" max="5119" width="14.375" style="24" customWidth="1"/>
    <col min="5120" max="5120" width="12.125" style="24" customWidth="1"/>
    <col min="5121" max="5121" width="17.25" style="24" customWidth="1"/>
    <col min="5122" max="5122" width="16.75" style="24" customWidth="1"/>
    <col min="5123" max="5123" width="11.375" style="24" customWidth="1"/>
    <col min="5124" max="5124" width="13.625" style="24" customWidth="1"/>
    <col min="5125" max="5125" width="14.375" style="24" customWidth="1"/>
    <col min="5126" max="5126" width="6.375" style="24" customWidth="1"/>
    <col min="5127" max="5127" width="9" style="24" customWidth="1"/>
    <col min="5128" max="5128" width="6.625" style="24" customWidth="1"/>
    <col min="5129" max="5129" width="6.875" style="24" customWidth="1"/>
    <col min="5130" max="5130" width="7.625" style="24" customWidth="1"/>
    <col min="5131" max="5131" width="11.375" style="24" customWidth="1"/>
    <col min="5132" max="5132" width="10.125" style="24" customWidth="1"/>
    <col min="5133" max="5372" width="9" style="24"/>
    <col min="5373" max="5373" width="9" style="24" customWidth="1"/>
    <col min="5374" max="5374" width="21.375" style="24" customWidth="1"/>
    <col min="5375" max="5375" width="14.375" style="24" customWidth="1"/>
    <col min="5376" max="5376" width="12.125" style="24" customWidth="1"/>
    <col min="5377" max="5377" width="17.25" style="24" customWidth="1"/>
    <col min="5378" max="5378" width="16.75" style="24" customWidth="1"/>
    <col min="5379" max="5379" width="11.375" style="24" customWidth="1"/>
    <col min="5380" max="5380" width="13.625" style="24" customWidth="1"/>
    <col min="5381" max="5381" width="14.375" style="24" customWidth="1"/>
    <col min="5382" max="5382" width="6.375" style="24" customWidth="1"/>
    <col min="5383" max="5383" width="9" style="24" customWidth="1"/>
    <col min="5384" max="5384" width="6.625" style="24" customWidth="1"/>
    <col min="5385" max="5385" width="6.875" style="24" customWidth="1"/>
    <col min="5386" max="5386" width="7.625" style="24" customWidth="1"/>
    <col min="5387" max="5387" width="11.375" style="24" customWidth="1"/>
    <col min="5388" max="5388" width="10.125" style="24" customWidth="1"/>
    <col min="5389" max="5628" width="9" style="24"/>
    <col min="5629" max="5629" width="9" style="24" customWidth="1"/>
    <col min="5630" max="5630" width="21.375" style="24" customWidth="1"/>
    <col min="5631" max="5631" width="14.375" style="24" customWidth="1"/>
    <col min="5632" max="5632" width="12.125" style="24" customWidth="1"/>
    <col min="5633" max="5633" width="17.25" style="24" customWidth="1"/>
    <col min="5634" max="5634" width="16.75" style="24" customWidth="1"/>
    <col min="5635" max="5635" width="11.375" style="24" customWidth="1"/>
    <col min="5636" max="5636" width="13.625" style="24" customWidth="1"/>
    <col min="5637" max="5637" width="14.375" style="24" customWidth="1"/>
    <col min="5638" max="5638" width="6.375" style="24" customWidth="1"/>
    <col min="5639" max="5639" width="9" style="24" customWidth="1"/>
    <col min="5640" max="5640" width="6.625" style="24" customWidth="1"/>
    <col min="5641" max="5641" width="6.875" style="24" customWidth="1"/>
    <col min="5642" max="5642" width="7.625" style="24" customWidth="1"/>
    <col min="5643" max="5643" width="11.375" style="24" customWidth="1"/>
    <col min="5644" max="5644" width="10.125" style="24" customWidth="1"/>
    <col min="5645" max="5884" width="9" style="24"/>
    <col min="5885" max="5885" width="9" style="24" customWidth="1"/>
    <col min="5886" max="5886" width="21.375" style="24" customWidth="1"/>
    <col min="5887" max="5887" width="14.375" style="24" customWidth="1"/>
    <col min="5888" max="5888" width="12.125" style="24" customWidth="1"/>
    <col min="5889" max="5889" width="17.25" style="24" customWidth="1"/>
    <col min="5890" max="5890" width="16.75" style="24" customWidth="1"/>
    <col min="5891" max="5891" width="11.375" style="24" customWidth="1"/>
    <col min="5892" max="5892" width="13.625" style="24" customWidth="1"/>
    <col min="5893" max="5893" width="14.375" style="24" customWidth="1"/>
    <col min="5894" max="5894" width="6.375" style="24" customWidth="1"/>
    <col min="5895" max="5895" width="9" style="24" customWidth="1"/>
    <col min="5896" max="5896" width="6.625" style="24" customWidth="1"/>
    <col min="5897" max="5897" width="6.875" style="24" customWidth="1"/>
    <col min="5898" max="5898" width="7.625" style="24" customWidth="1"/>
    <col min="5899" max="5899" width="11.375" style="24" customWidth="1"/>
    <col min="5900" max="5900" width="10.125" style="24" customWidth="1"/>
    <col min="5901" max="6140" width="9" style="24"/>
    <col min="6141" max="6141" width="9" style="24" customWidth="1"/>
    <col min="6142" max="6142" width="21.375" style="24" customWidth="1"/>
    <col min="6143" max="6143" width="14.375" style="24" customWidth="1"/>
    <col min="6144" max="6144" width="12.125" style="24" customWidth="1"/>
    <col min="6145" max="6145" width="17.25" style="24" customWidth="1"/>
    <col min="6146" max="6146" width="16.75" style="24" customWidth="1"/>
    <col min="6147" max="6147" width="11.375" style="24" customWidth="1"/>
    <col min="6148" max="6148" width="13.625" style="24" customWidth="1"/>
    <col min="6149" max="6149" width="14.375" style="24" customWidth="1"/>
    <col min="6150" max="6150" width="6.375" style="24" customWidth="1"/>
    <col min="6151" max="6151" width="9" style="24" customWidth="1"/>
    <col min="6152" max="6152" width="6.625" style="24" customWidth="1"/>
    <col min="6153" max="6153" width="6.875" style="24" customWidth="1"/>
    <col min="6154" max="6154" width="7.625" style="24" customWidth="1"/>
    <col min="6155" max="6155" width="11.375" style="24" customWidth="1"/>
    <col min="6156" max="6156" width="10.125" style="24" customWidth="1"/>
    <col min="6157" max="6396" width="9" style="24"/>
    <col min="6397" max="6397" width="9" style="24" customWidth="1"/>
    <col min="6398" max="6398" width="21.375" style="24" customWidth="1"/>
    <col min="6399" max="6399" width="14.375" style="24" customWidth="1"/>
    <col min="6400" max="6400" width="12.125" style="24" customWidth="1"/>
    <col min="6401" max="6401" width="17.25" style="24" customWidth="1"/>
    <col min="6402" max="6402" width="16.75" style="24" customWidth="1"/>
    <col min="6403" max="6403" width="11.375" style="24" customWidth="1"/>
    <col min="6404" max="6404" width="13.625" style="24" customWidth="1"/>
    <col min="6405" max="6405" width="14.375" style="24" customWidth="1"/>
    <col min="6406" max="6406" width="6.375" style="24" customWidth="1"/>
    <col min="6407" max="6407" width="9" style="24" customWidth="1"/>
    <col min="6408" max="6408" width="6.625" style="24" customWidth="1"/>
    <col min="6409" max="6409" width="6.875" style="24" customWidth="1"/>
    <col min="6410" max="6410" width="7.625" style="24" customWidth="1"/>
    <col min="6411" max="6411" width="11.375" style="24" customWidth="1"/>
    <col min="6412" max="6412" width="10.125" style="24" customWidth="1"/>
    <col min="6413" max="6652" width="9" style="24"/>
    <col min="6653" max="6653" width="9" style="24" customWidth="1"/>
    <col min="6654" max="6654" width="21.375" style="24" customWidth="1"/>
    <col min="6655" max="6655" width="14.375" style="24" customWidth="1"/>
    <col min="6656" max="6656" width="12.125" style="24" customWidth="1"/>
    <col min="6657" max="6657" width="17.25" style="24" customWidth="1"/>
    <col min="6658" max="6658" width="16.75" style="24" customWidth="1"/>
    <col min="6659" max="6659" width="11.375" style="24" customWidth="1"/>
    <col min="6660" max="6660" width="13.625" style="24" customWidth="1"/>
    <col min="6661" max="6661" width="14.375" style="24" customWidth="1"/>
    <col min="6662" max="6662" width="6.375" style="24" customWidth="1"/>
    <col min="6663" max="6663" width="9" style="24" customWidth="1"/>
    <col min="6664" max="6664" width="6.625" style="24" customWidth="1"/>
    <col min="6665" max="6665" width="6.875" style="24" customWidth="1"/>
    <col min="6666" max="6666" width="7.625" style="24" customWidth="1"/>
    <col min="6667" max="6667" width="11.375" style="24" customWidth="1"/>
    <col min="6668" max="6668" width="10.125" style="24" customWidth="1"/>
    <col min="6669" max="6908" width="9" style="24"/>
    <col min="6909" max="6909" width="9" style="24" customWidth="1"/>
    <col min="6910" max="6910" width="21.375" style="24" customWidth="1"/>
    <col min="6911" max="6911" width="14.375" style="24" customWidth="1"/>
    <col min="6912" max="6912" width="12.125" style="24" customWidth="1"/>
    <col min="6913" max="6913" width="17.25" style="24" customWidth="1"/>
    <col min="6914" max="6914" width="16.75" style="24" customWidth="1"/>
    <col min="6915" max="6915" width="11.375" style="24" customWidth="1"/>
    <col min="6916" max="6916" width="13.625" style="24" customWidth="1"/>
    <col min="6917" max="6917" width="14.375" style="24" customWidth="1"/>
    <col min="6918" max="6918" width="6.375" style="24" customWidth="1"/>
    <col min="6919" max="6919" width="9" style="24" customWidth="1"/>
    <col min="6920" max="6920" width="6.625" style="24" customWidth="1"/>
    <col min="6921" max="6921" width="6.875" style="24" customWidth="1"/>
    <col min="6922" max="6922" width="7.625" style="24" customWidth="1"/>
    <col min="6923" max="6923" width="11.375" style="24" customWidth="1"/>
    <col min="6924" max="6924" width="10.125" style="24" customWidth="1"/>
    <col min="6925" max="7164" width="9" style="24"/>
    <col min="7165" max="7165" width="9" style="24" customWidth="1"/>
    <col min="7166" max="7166" width="21.375" style="24" customWidth="1"/>
    <col min="7167" max="7167" width="14.375" style="24" customWidth="1"/>
    <col min="7168" max="7168" width="12.125" style="24" customWidth="1"/>
    <col min="7169" max="7169" width="17.25" style="24" customWidth="1"/>
    <col min="7170" max="7170" width="16.75" style="24" customWidth="1"/>
    <col min="7171" max="7171" width="11.375" style="24" customWidth="1"/>
    <col min="7172" max="7172" width="13.625" style="24" customWidth="1"/>
    <col min="7173" max="7173" width="14.375" style="24" customWidth="1"/>
    <col min="7174" max="7174" width="6.375" style="24" customWidth="1"/>
    <col min="7175" max="7175" width="9" style="24" customWidth="1"/>
    <col min="7176" max="7176" width="6.625" style="24" customWidth="1"/>
    <col min="7177" max="7177" width="6.875" style="24" customWidth="1"/>
    <col min="7178" max="7178" width="7.625" style="24" customWidth="1"/>
    <col min="7179" max="7179" width="11.375" style="24" customWidth="1"/>
    <col min="7180" max="7180" width="10.125" style="24" customWidth="1"/>
    <col min="7181" max="7420" width="9" style="24"/>
    <col min="7421" max="7421" width="9" style="24" customWidth="1"/>
    <col min="7422" max="7422" width="21.375" style="24" customWidth="1"/>
    <col min="7423" max="7423" width="14.375" style="24" customWidth="1"/>
    <col min="7424" max="7424" width="12.125" style="24" customWidth="1"/>
    <col min="7425" max="7425" width="17.25" style="24" customWidth="1"/>
    <col min="7426" max="7426" width="16.75" style="24" customWidth="1"/>
    <col min="7427" max="7427" width="11.375" style="24" customWidth="1"/>
    <col min="7428" max="7428" width="13.625" style="24" customWidth="1"/>
    <col min="7429" max="7429" width="14.375" style="24" customWidth="1"/>
    <col min="7430" max="7430" width="6.375" style="24" customWidth="1"/>
    <col min="7431" max="7431" width="9" style="24" customWidth="1"/>
    <col min="7432" max="7432" width="6.625" style="24" customWidth="1"/>
    <col min="7433" max="7433" width="6.875" style="24" customWidth="1"/>
    <col min="7434" max="7434" width="7.625" style="24" customWidth="1"/>
    <col min="7435" max="7435" width="11.375" style="24" customWidth="1"/>
    <col min="7436" max="7436" width="10.125" style="24" customWidth="1"/>
    <col min="7437" max="7676" width="9" style="24"/>
    <col min="7677" max="7677" width="9" style="24" customWidth="1"/>
    <col min="7678" max="7678" width="21.375" style="24" customWidth="1"/>
    <col min="7679" max="7679" width="14.375" style="24" customWidth="1"/>
    <col min="7680" max="7680" width="12.125" style="24" customWidth="1"/>
    <col min="7681" max="7681" width="17.25" style="24" customWidth="1"/>
    <col min="7682" max="7682" width="16.75" style="24" customWidth="1"/>
    <col min="7683" max="7683" width="11.375" style="24" customWidth="1"/>
    <col min="7684" max="7684" width="13.625" style="24" customWidth="1"/>
    <col min="7685" max="7685" width="14.375" style="24" customWidth="1"/>
    <col min="7686" max="7686" width="6.375" style="24" customWidth="1"/>
    <col min="7687" max="7687" width="9" style="24" customWidth="1"/>
    <col min="7688" max="7688" width="6.625" style="24" customWidth="1"/>
    <col min="7689" max="7689" width="6.875" style="24" customWidth="1"/>
    <col min="7690" max="7690" width="7.625" style="24" customWidth="1"/>
    <col min="7691" max="7691" width="11.375" style="24" customWidth="1"/>
    <col min="7692" max="7692" width="10.125" style="24" customWidth="1"/>
    <col min="7693" max="7932" width="9" style="24"/>
    <col min="7933" max="7933" width="9" style="24" customWidth="1"/>
    <col min="7934" max="7934" width="21.375" style="24" customWidth="1"/>
    <col min="7935" max="7935" width="14.375" style="24" customWidth="1"/>
    <col min="7936" max="7936" width="12.125" style="24" customWidth="1"/>
    <col min="7937" max="7937" width="17.25" style="24" customWidth="1"/>
    <col min="7938" max="7938" width="16.75" style="24" customWidth="1"/>
    <col min="7939" max="7939" width="11.375" style="24" customWidth="1"/>
    <col min="7940" max="7940" width="13.625" style="24" customWidth="1"/>
    <col min="7941" max="7941" width="14.375" style="24" customWidth="1"/>
    <col min="7942" max="7942" width="6.375" style="24" customWidth="1"/>
    <col min="7943" max="7943" width="9" style="24" customWidth="1"/>
    <col min="7944" max="7944" width="6.625" style="24" customWidth="1"/>
    <col min="7945" max="7945" width="6.875" style="24" customWidth="1"/>
    <col min="7946" max="7946" width="7.625" style="24" customWidth="1"/>
    <col min="7947" max="7947" width="11.375" style="24" customWidth="1"/>
    <col min="7948" max="7948" width="10.125" style="24" customWidth="1"/>
    <col min="7949" max="8188" width="9" style="24"/>
    <col min="8189" max="8189" width="9" style="24" customWidth="1"/>
    <col min="8190" max="8190" width="21.375" style="24" customWidth="1"/>
    <col min="8191" max="8191" width="14.375" style="24" customWidth="1"/>
    <col min="8192" max="8192" width="12.125" style="24" customWidth="1"/>
    <col min="8193" max="8193" width="17.25" style="24" customWidth="1"/>
    <col min="8194" max="8194" width="16.75" style="24" customWidth="1"/>
    <col min="8195" max="8195" width="11.375" style="24" customWidth="1"/>
    <col min="8196" max="8196" width="13.625" style="24" customWidth="1"/>
    <col min="8197" max="8197" width="14.375" style="24" customWidth="1"/>
    <col min="8198" max="8198" width="6.375" style="24" customWidth="1"/>
    <col min="8199" max="8199" width="9" style="24" customWidth="1"/>
    <col min="8200" max="8200" width="6.625" style="24" customWidth="1"/>
    <col min="8201" max="8201" width="6.875" style="24" customWidth="1"/>
    <col min="8202" max="8202" width="7.625" style="24" customWidth="1"/>
    <col min="8203" max="8203" width="11.375" style="24" customWidth="1"/>
    <col min="8204" max="8204" width="10.125" style="24" customWidth="1"/>
    <col min="8205" max="8444" width="9" style="24"/>
    <col min="8445" max="8445" width="9" style="24" customWidth="1"/>
    <col min="8446" max="8446" width="21.375" style="24" customWidth="1"/>
    <col min="8447" max="8447" width="14.375" style="24" customWidth="1"/>
    <col min="8448" max="8448" width="12.125" style="24" customWidth="1"/>
    <col min="8449" max="8449" width="17.25" style="24" customWidth="1"/>
    <col min="8450" max="8450" width="16.75" style="24" customWidth="1"/>
    <col min="8451" max="8451" width="11.375" style="24" customWidth="1"/>
    <col min="8452" max="8452" width="13.625" style="24" customWidth="1"/>
    <col min="8453" max="8453" width="14.375" style="24" customWidth="1"/>
    <col min="8454" max="8454" width="6.375" style="24" customWidth="1"/>
    <col min="8455" max="8455" width="9" style="24" customWidth="1"/>
    <col min="8456" max="8456" width="6.625" style="24" customWidth="1"/>
    <col min="8457" max="8457" width="6.875" style="24" customWidth="1"/>
    <col min="8458" max="8458" width="7.625" style="24" customWidth="1"/>
    <col min="8459" max="8459" width="11.375" style="24" customWidth="1"/>
    <col min="8460" max="8460" width="10.125" style="24" customWidth="1"/>
    <col min="8461" max="8700" width="9" style="24"/>
    <col min="8701" max="8701" width="9" style="24" customWidth="1"/>
    <col min="8702" max="8702" width="21.375" style="24" customWidth="1"/>
    <col min="8703" max="8703" width="14.375" style="24" customWidth="1"/>
    <col min="8704" max="8704" width="12.125" style="24" customWidth="1"/>
    <col min="8705" max="8705" width="17.25" style="24" customWidth="1"/>
    <col min="8706" max="8706" width="16.75" style="24" customWidth="1"/>
    <col min="8707" max="8707" width="11.375" style="24" customWidth="1"/>
    <col min="8708" max="8708" width="13.625" style="24" customWidth="1"/>
    <col min="8709" max="8709" width="14.375" style="24" customWidth="1"/>
    <col min="8710" max="8710" width="6.375" style="24" customWidth="1"/>
    <col min="8711" max="8711" width="9" style="24" customWidth="1"/>
    <col min="8712" max="8712" width="6.625" style="24" customWidth="1"/>
    <col min="8713" max="8713" width="6.875" style="24" customWidth="1"/>
    <col min="8714" max="8714" width="7.625" style="24" customWidth="1"/>
    <col min="8715" max="8715" width="11.375" style="24" customWidth="1"/>
    <col min="8716" max="8716" width="10.125" style="24" customWidth="1"/>
    <col min="8717" max="8956" width="9" style="24"/>
    <col min="8957" max="8957" width="9" style="24" customWidth="1"/>
    <col min="8958" max="8958" width="21.375" style="24" customWidth="1"/>
    <col min="8959" max="8959" width="14.375" style="24" customWidth="1"/>
    <col min="8960" max="8960" width="12.125" style="24" customWidth="1"/>
    <col min="8961" max="8961" width="17.25" style="24" customWidth="1"/>
    <col min="8962" max="8962" width="16.75" style="24" customWidth="1"/>
    <col min="8963" max="8963" width="11.375" style="24" customWidth="1"/>
    <col min="8964" max="8964" width="13.625" style="24" customWidth="1"/>
    <col min="8965" max="8965" width="14.375" style="24" customWidth="1"/>
    <col min="8966" max="8966" width="6.375" style="24" customWidth="1"/>
    <col min="8967" max="8967" width="9" style="24" customWidth="1"/>
    <col min="8968" max="8968" width="6.625" style="24" customWidth="1"/>
    <col min="8969" max="8969" width="6.875" style="24" customWidth="1"/>
    <col min="8970" max="8970" width="7.625" style="24" customWidth="1"/>
    <col min="8971" max="8971" width="11.375" style="24" customWidth="1"/>
    <col min="8972" max="8972" width="10.125" style="24" customWidth="1"/>
    <col min="8973" max="9212" width="9" style="24"/>
    <col min="9213" max="9213" width="9" style="24" customWidth="1"/>
    <col min="9214" max="9214" width="21.375" style="24" customWidth="1"/>
    <col min="9215" max="9215" width="14.375" style="24" customWidth="1"/>
    <col min="9216" max="9216" width="12.125" style="24" customWidth="1"/>
    <col min="9217" max="9217" width="17.25" style="24" customWidth="1"/>
    <col min="9218" max="9218" width="16.75" style="24" customWidth="1"/>
    <col min="9219" max="9219" width="11.375" style="24" customWidth="1"/>
    <col min="9220" max="9220" width="13.625" style="24" customWidth="1"/>
    <col min="9221" max="9221" width="14.375" style="24" customWidth="1"/>
    <col min="9222" max="9222" width="6.375" style="24" customWidth="1"/>
    <col min="9223" max="9223" width="9" style="24" customWidth="1"/>
    <col min="9224" max="9224" width="6.625" style="24" customWidth="1"/>
    <col min="9225" max="9225" width="6.875" style="24" customWidth="1"/>
    <col min="9226" max="9226" width="7.625" style="24" customWidth="1"/>
    <col min="9227" max="9227" width="11.375" style="24" customWidth="1"/>
    <col min="9228" max="9228" width="10.125" style="24" customWidth="1"/>
    <col min="9229" max="9468" width="9" style="24"/>
    <col min="9469" max="9469" width="9" style="24" customWidth="1"/>
    <col min="9470" max="9470" width="21.375" style="24" customWidth="1"/>
    <col min="9471" max="9471" width="14.375" style="24" customWidth="1"/>
    <col min="9472" max="9472" width="12.125" style="24" customWidth="1"/>
    <col min="9473" max="9473" width="17.25" style="24" customWidth="1"/>
    <col min="9474" max="9474" width="16.75" style="24" customWidth="1"/>
    <col min="9475" max="9475" width="11.375" style="24" customWidth="1"/>
    <col min="9476" max="9476" width="13.625" style="24" customWidth="1"/>
    <col min="9477" max="9477" width="14.375" style="24" customWidth="1"/>
    <col min="9478" max="9478" width="6.375" style="24" customWidth="1"/>
    <col min="9479" max="9479" width="9" style="24" customWidth="1"/>
    <col min="9480" max="9480" width="6.625" style="24" customWidth="1"/>
    <col min="9481" max="9481" width="6.875" style="24" customWidth="1"/>
    <col min="9482" max="9482" width="7.625" style="24" customWidth="1"/>
    <col min="9483" max="9483" width="11.375" style="24" customWidth="1"/>
    <col min="9484" max="9484" width="10.125" style="24" customWidth="1"/>
    <col min="9485" max="9724" width="9" style="24"/>
    <col min="9725" max="9725" width="9" style="24" customWidth="1"/>
    <col min="9726" max="9726" width="21.375" style="24" customWidth="1"/>
    <col min="9727" max="9727" width="14.375" style="24" customWidth="1"/>
    <col min="9728" max="9728" width="12.125" style="24" customWidth="1"/>
    <col min="9729" max="9729" width="17.25" style="24" customWidth="1"/>
    <col min="9730" max="9730" width="16.75" style="24" customWidth="1"/>
    <col min="9731" max="9731" width="11.375" style="24" customWidth="1"/>
    <col min="9732" max="9732" width="13.625" style="24" customWidth="1"/>
    <col min="9733" max="9733" width="14.375" style="24" customWidth="1"/>
    <col min="9734" max="9734" width="6.375" style="24" customWidth="1"/>
    <col min="9735" max="9735" width="9" style="24" customWidth="1"/>
    <col min="9736" max="9736" width="6.625" style="24" customWidth="1"/>
    <col min="9737" max="9737" width="6.875" style="24" customWidth="1"/>
    <col min="9738" max="9738" width="7.625" style="24" customWidth="1"/>
    <col min="9739" max="9739" width="11.375" style="24" customWidth="1"/>
    <col min="9740" max="9740" width="10.125" style="24" customWidth="1"/>
    <col min="9741" max="9980" width="9" style="24"/>
    <col min="9981" max="9981" width="9" style="24" customWidth="1"/>
    <col min="9982" max="9982" width="21.375" style="24" customWidth="1"/>
    <col min="9983" max="9983" width="14.375" style="24" customWidth="1"/>
    <col min="9984" max="9984" width="12.125" style="24" customWidth="1"/>
    <col min="9985" max="9985" width="17.25" style="24" customWidth="1"/>
    <col min="9986" max="9986" width="16.75" style="24" customWidth="1"/>
    <col min="9987" max="9987" width="11.375" style="24" customWidth="1"/>
    <col min="9988" max="9988" width="13.625" style="24" customWidth="1"/>
    <col min="9989" max="9989" width="14.375" style="24" customWidth="1"/>
    <col min="9990" max="9990" width="6.375" style="24" customWidth="1"/>
    <col min="9991" max="9991" width="9" style="24" customWidth="1"/>
    <col min="9992" max="9992" width="6.625" style="24" customWidth="1"/>
    <col min="9993" max="9993" width="6.875" style="24" customWidth="1"/>
    <col min="9994" max="9994" width="7.625" style="24" customWidth="1"/>
    <col min="9995" max="9995" width="11.375" style="24" customWidth="1"/>
    <col min="9996" max="9996" width="10.125" style="24" customWidth="1"/>
    <col min="9997" max="10236" width="9" style="24"/>
    <col min="10237" max="10237" width="9" style="24" customWidth="1"/>
    <col min="10238" max="10238" width="21.375" style="24" customWidth="1"/>
    <col min="10239" max="10239" width="14.375" style="24" customWidth="1"/>
    <col min="10240" max="10240" width="12.125" style="24" customWidth="1"/>
    <col min="10241" max="10241" width="17.25" style="24" customWidth="1"/>
    <col min="10242" max="10242" width="16.75" style="24" customWidth="1"/>
    <col min="10243" max="10243" width="11.375" style="24" customWidth="1"/>
    <col min="10244" max="10244" width="13.625" style="24" customWidth="1"/>
    <col min="10245" max="10245" width="14.375" style="24" customWidth="1"/>
    <col min="10246" max="10246" width="6.375" style="24" customWidth="1"/>
    <col min="10247" max="10247" width="9" style="24" customWidth="1"/>
    <col min="10248" max="10248" width="6.625" style="24" customWidth="1"/>
    <col min="10249" max="10249" width="6.875" style="24" customWidth="1"/>
    <col min="10250" max="10250" width="7.625" style="24" customWidth="1"/>
    <col min="10251" max="10251" width="11.375" style="24" customWidth="1"/>
    <col min="10252" max="10252" width="10.125" style="24" customWidth="1"/>
    <col min="10253" max="10492" width="9" style="24"/>
    <col min="10493" max="10493" width="9" style="24" customWidth="1"/>
    <col min="10494" max="10494" width="21.375" style="24" customWidth="1"/>
    <col min="10495" max="10495" width="14.375" style="24" customWidth="1"/>
    <col min="10496" max="10496" width="12.125" style="24" customWidth="1"/>
    <col min="10497" max="10497" width="17.25" style="24" customWidth="1"/>
    <col min="10498" max="10498" width="16.75" style="24" customWidth="1"/>
    <col min="10499" max="10499" width="11.375" style="24" customWidth="1"/>
    <col min="10500" max="10500" width="13.625" style="24" customWidth="1"/>
    <col min="10501" max="10501" width="14.375" style="24" customWidth="1"/>
    <col min="10502" max="10502" width="6.375" style="24" customWidth="1"/>
    <col min="10503" max="10503" width="9" style="24" customWidth="1"/>
    <col min="10504" max="10504" width="6.625" style="24" customWidth="1"/>
    <col min="10505" max="10505" width="6.875" style="24" customWidth="1"/>
    <col min="10506" max="10506" width="7.625" style="24" customWidth="1"/>
    <col min="10507" max="10507" width="11.375" style="24" customWidth="1"/>
    <col min="10508" max="10508" width="10.125" style="24" customWidth="1"/>
    <col min="10509" max="10748" width="9" style="24"/>
    <col min="10749" max="10749" width="9" style="24" customWidth="1"/>
    <col min="10750" max="10750" width="21.375" style="24" customWidth="1"/>
    <col min="10751" max="10751" width="14.375" style="24" customWidth="1"/>
    <col min="10752" max="10752" width="12.125" style="24" customWidth="1"/>
    <col min="10753" max="10753" width="17.25" style="24" customWidth="1"/>
    <col min="10754" max="10754" width="16.75" style="24" customWidth="1"/>
    <col min="10755" max="10755" width="11.375" style="24" customWidth="1"/>
    <col min="10756" max="10756" width="13.625" style="24" customWidth="1"/>
    <col min="10757" max="10757" width="14.375" style="24" customWidth="1"/>
    <col min="10758" max="10758" width="6.375" style="24" customWidth="1"/>
    <col min="10759" max="10759" width="9" style="24" customWidth="1"/>
    <col min="10760" max="10760" width="6.625" style="24" customWidth="1"/>
    <col min="10761" max="10761" width="6.875" style="24" customWidth="1"/>
    <col min="10762" max="10762" width="7.625" style="24" customWidth="1"/>
    <col min="10763" max="10763" width="11.375" style="24" customWidth="1"/>
    <col min="10764" max="10764" width="10.125" style="24" customWidth="1"/>
    <col min="10765" max="11004" width="9" style="24"/>
    <col min="11005" max="11005" width="9" style="24" customWidth="1"/>
    <col min="11006" max="11006" width="21.375" style="24" customWidth="1"/>
    <col min="11007" max="11007" width="14.375" style="24" customWidth="1"/>
    <col min="11008" max="11008" width="12.125" style="24" customWidth="1"/>
    <col min="11009" max="11009" width="17.25" style="24" customWidth="1"/>
    <col min="11010" max="11010" width="16.75" style="24" customWidth="1"/>
    <col min="11011" max="11011" width="11.375" style="24" customWidth="1"/>
    <col min="11012" max="11012" width="13.625" style="24" customWidth="1"/>
    <col min="11013" max="11013" width="14.375" style="24" customWidth="1"/>
    <col min="11014" max="11014" width="6.375" style="24" customWidth="1"/>
    <col min="11015" max="11015" width="9" style="24" customWidth="1"/>
    <col min="11016" max="11016" width="6.625" style="24" customWidth="1"/>
    <col min="11017" max="11017" width="6.875" style="24" customWidth="1"/>
    <col min="11018" max="11018" width="7.625" style="24" customWidth="1"/>
    <col min="11019" max="11019" width="11.375" style="24" customWidth="1"/>
    <col min="11020" max="11020" width="10.125" style="24" customWidth="1"/>
    <col min="11021" max="11260" width="9" style="24"/>
    <col min="11261" max="11261" width="9" style="24" customWidth="1"/>
    <col min="11262" max="11262" width="21.375" style="24" customWidth="1"/>
    <col min="11263" max="11263" width="14.375" style="24" customWidth="1"/>
    <col min="11264" max="11264" width="12.125" style="24" customWidth="1"/>
    <col min="11265" max="11265" width="17.25" style="24" customWidth="1"/>
    <col min="11266" max="11266" width="16.75" style="24" customWidth="1"/>
    <col min="11267" max="11267" width="11.375" style="24" customWidth="1"/>
    <col min="11268" max="11268" width="13.625" style="24" customWidth="1"/>
    <col min="11269" max="11269" width="14.375" style="24" customWidth="1"/>
    <col min="11270" max="11270" width="6.375" style="24" customWidth="1"/>
    <col min="11271" max="11271" width="9" style="24" customWidth="1"/>
    <col min="11272" max="11272" width="6.625" style="24" customWidth="1"/>
    <col min="11273" max="11273" width="6.875" style="24" customWidth="1"/>
    <col min="11274" max="11274" width="7.625" style="24" customWidth="1"/>
    <col min="11275" max="11275" width="11.375" style="24" customWidth="1"/>
    <col min="11276" max="11276" width="10.125" style="24" customWidth="1"/>
    <col min="11277" max="11516" width="9" style="24"/>
    <col min="11517" max="11517" width="9" style="24" customWidth="1"/>
    <col min="11518" max="11518" width="21.375" style="24" customWidth="1"/>
    <col min="11519" max="11519" width="14.375" style="24" customWidth="1"/>
    <col min="11520" max="11520" width="12.125" style="24" customWidth="1"/>
    <col min="11521" max="11521" width="17.25" style="24" customWidth="1"/>
    <col min="11522" max="11522" width="16.75" style="24" customWidth="1"/>
    <col min="11523" max="11523" width="11.375" style="24" customWidth="1"/>
    <col min="11524" max="11524" width="13.625" style="24" customWidth="1"/>
    <col min="11525" max="11525" width="14.375" style="24" customWidth="1"/>
    <col min="11526" max="11526" width="6.375" style="24" customWidth="1"/>
    <col min="11527" max="11527" width="9" style="24" customWidth="1"/>
    <col min="11528" max="11528" width="6.625" style="24" customWidth="1"/>
    <col min="11529" max="11529" width="6.875" style="24" customWidth="1"/>
    <col min="11530" max="11530" width="7.625" style="24" customWidth="1"/>
    <col min="11531" max="11531" width="11.375" style="24" customWidth="1"/>
    <col min="11532" max="11532" width="10.125" style="24" customWidth="1"/>
    <col min="11533" max="11772" width="9" style="24"/>
    <col min="11773" max="11773" width="9" style="24" customWidth="1"/>
    <col min="11774" max="11774" width="21.375" style="24" customWidth="1"/>
    <col min="11775" max="11775" width="14.375" style="24" customWidth="1"/>
    <col min="11776" max="11776" width="12.125" style="24" customWidth="1"/>
    <col min="11777" max="11777" width="17.25" style="24" customWidth="1"/>
    <col min="11778" max="11778" width="16.75" style="24" customWidth="1"/>
    <col min="11779" max="11779" width="11.375" style="24" customWidth="1"/>
    <col min="11780" max="11780" width="13.625" style="24" customWidth="1"/>
    <col min="11781" max="11781" width="14.375" style="24" customWidth="1"/>
    <col min="11782" max="11782" width="6.375" style="24" customWidth="1"/>
    <col min="11783" max="11783" width="9" style="24" customWidth="1"/>
    <col min="11784" max="11784" width="6.625" style="24" customWidth="1"/>
    <col min="11785" max="11785" width="6.875" style="24" customWidth="1"/>
    <col min="11786" max="11786" width="7.625" style="24" customWidth="1"/>
    <col min="11787" max="11787" width="11.375" style="24" customWidth="1"/>
    <col min="11788" max="11788" width="10.125" style="24" customWidth="1"/>
    <col min="11789" max="12028" width="9" style="24"/>
    <col min="12029" max="12029" width="9" style="24" customWidth="1"/>
    <col min="12030" max="12030" width="21.375" style="24" customWidth="1"/>
    <col min="12031" max="12031" width="14.375" style="24" customWidth="1"/>
    <col min="12032" max="12032" width="12.125" style="24" customWidth="1"/>
    <col min="12033" max="12033" width="17.25" style="24" customWidth="1"/>
    <col min="12034" max="12034" width="16.75" style="24" customWidth="1"/>
    <col min="12035" max="12035" width="11.375" style="24" customWidth="1"/>
    <col min="12036" max="12036" width="13.625" style="24" customWidth="1"/>
    <col min="12037" max="12037" width="14.375" style="24" customWidth="1"/>
    <col min="12038" max="12038" width="6.375" style="24" customWidth="1"/>
    <col min="12039" max="12039" width="9" style="24" customWidth="1"/>
    <col min="12040" max="12040" width="6.625" style="24" customWidth="1"/>
    <col min="12041" max="12041" width="6.875" style="24" customWidth="1"/>
    <col min="12042" max="12042" width="7.625" style="24" customWidth="1"/>
    <col min="12043" max="12043" width="11.375" style="24" customWidth="1"/>
    <col min="12044" max="12044" width="10.125" style="24" customWidth="1"/>
    <col min="12045" max="12284" width="9" style="24"/>
    <col min="12285" max="12285" width="9" style="24" customWidth="1"/>
    <col min="12286" max="12286" width="21.375" style="24" customWidth="1"/>
    <col min="12287" max="12287" width="14.375" style="24" customWidth="1"/>
    <col min="12288" max="12288" width="12.125" style="24" customWidth="1"/>
    <col min="12289" max="12289" width="17.25" style="24" customWidth="1"/>
    <col min="12290" max="12290" width="16.75" style="24" customWidth="1"/>
    <col min="12291" max="12291" width="11.375" style="24" customWidth="1"/>
    <col min="12292" max="12292" width="13.625" style="24" customWidth="1"/>
    <col min="12293" max="12293" width="14.375" style="24" customWidth="1"/>
    <col min="12294" max="12294" width="6.375" style="24" customWidth="1"/>
    <col min="12295" max="12295" width="9" style="24" customWidth="1"/>
    <col min="12296" max="12296" width="6.625" style="24" customWidth="1"/>
    <col min="12297" max="12297" width="6.875" style="24" customWidth="1"/>
    <col min="12298" max="12298" width="7.625" style="24" customWidth="1"/>
    <col min="12299" max="12299" width="11.375" style="24" customWidth="1"/>
    <col min="12300" max="12300" width="10.125" style="24" customWidth="1"/>
    <col min="12301" max="12540" width="9" style="24"/>
    <col min="12541" max="12541" width="9" style="24" customWidth="1"/>
    <col min="12542" max="12542" width="21.375" style="24" customWidth="1"/>
    <col min="12543" max="12543" width="14.375" style="24" customWidth="1"/>
    <col min="12544" max="12544" width="12.125" style="24" customWidth="1"/>
    <col min="12545" max="12545" width="17.25" style="24" customWidth="1"/>
    <col min="12546" max="12546" width="16.75" style="24" customWidth="1"/>
    <col min="12547" max="12547" width="11.375" style="24" customWidth="1"/>
    <col min="12548" max="12548" width="13.625" style="24" customWidth="1"/>
    <col min="12549" max="12549" width="14.375" style="24" customWidth="1"/>
    <col min="12550" max="12550" width="6.375" style="24" customWidth="1"/>
    <col min="12551" max="12551" width="9" style="24" customWidth="1"/>
    <col min="12552" max="12552" width="6.625" style="24" customWidth="1"/>
    <col min="12553" max="12553" width="6.875" style="24" customWidth="1"/>
    <col min="12554" max="12554" width="7.625" style="24" customWidth="1"/>
    <col min="12555" max="12555" width="11.375" style="24" customWidth="1"/>
    <col min="12556" max="12556" width="10.125" style="24" customWidth="1"/>
    <col min="12557" max="12796" width="9" style="24"/>
    <col min="12797" max="12797" width="9" style="24" customWidth="1"/>
    <col min="12798" max="12798" width="21.375" style="24" customWidth="1"/>
    <col min="12799" max="12799" width="14.375" style="24" customWidth="1"/>
    <col min="12800" max="12800" width="12.125" style="24" customWidth="1"/>
    <col min="12801" max="12801" width="17.25" style="24" customWidth="1"/>
    <col min="12802" max="12802" width="16.75" style="24" customWidth="1"/>
    <col min="12803" max="12803" width="11.375" style="24" customWidth="1"/>
    <col min="12804" max="12804" width="13.625" style="24" customWidth="1"/>
    <col min="12805" max="12805" width="14.375" style="24" customWidth="1"/>
    <col min="12806" max="12806" width="6.375" style="24" customWidth="1"/>
    <col min="12807" max="12807" width="9" style="24" customWidth="1"/>
    <col min="12808" max="12808" width="6.625" style="24" customWidth="1"/>
    <col min="12809" max="12809" width="6.875" style="24" customWidth="1"/>
    <col min="12810" max="12810" width="7.625" style="24" customWidth="1"/>
    <col min="12811" max="12811" width="11.375" style="24" customWidth="1"/>
    <col min="12812" max="12812" width="10.125" style="24" customWidth="1"/>
    <col min="12813" max="13052" width="9" style="24"/>
    <col min="13053" max="13053" width="9" style="24" customWidth="1"/>
    <col min="13054" max="13054" width="21.375" style="24" customWidth="1"/>
    <col min="13055" max="13055" width="14.375" style="24" customWidth="1"/>
    <col min="13056" max="13056" width="12.125" style="24" customWidth="1"/>
    <col min="13057" max="13057" width="17.25" style="24" customWidth="1"/>
    <col min="13058" max="13058" width="16.75" style="24" customWidth="1"/>
    <col min="13059" max="13059" width="11.375" style="24" customWidth="1"/>
    <col min="13060" max="13060" width="13.625" style="24" customWidth="1"/>
    <col min="13061" max="13061" width="14.375" style="24" customWidth="1"/>
    <col min="13062" max="13062" width="6.375" style="24" customWidth="1"/>
    <col min="13063" max="13063" width="9" style="24" customWidth="1"/>
    <col min="13064" max="13064" width="6.625" style="24" customWidth="1"/>
    <col min="13065" max="13065" width="6.875" style="24" customWidth="1"/>
    <col min="13066" max="13066" width="7.625" style="24" customWidth="1"/>
    <col min="13067" max="13067" width="11.375" style="24" customWidth="1"/>
    <col min="13068" max="13068" width="10.125" style="24" customWidth="1"/>
    <col min="13069" max="13308" width="9" style="24"/>
    <col min="13309" max="13309" width="9" style="24" customWidth="1"/>
    <col min="13310" max="13310" width="21.375" style="24" customWidth="1"/>
    <col min="13311" max="13311" width="14.375" style="24" customWidth="1"/>
    <col min="13312" max="13312" width="12.125" style="24" customWidth="1"/>
    <col min="13313" max="13313" width="17.25" style="24" customWidth="1"/>
    <col min="13314" max="13314" width="16.75" style="24" customWidth="1"/>
    <col min="13315" max="13315" width="11.375" style="24" customWidth="1"/>
    <col min="13316" max="13316" width="13.625" style="24" customWidth="1"/>
    <col min="13317" max="13317" width="14.375" style="24" customWidth="1"/>
    <col min="13318" max="13318" width="6.375" style="24" customWidth="1"/>
    <col min="13319" max="13319" width="9" style="24" customWidth="1"/>
    <col min="13320" max="13320" width="6.625" style="24" customWidth="1"/>
    <col min="13321" max="13321" width="6.875" style="24" customWidth="1"/>
    <col min="13322" max="13322" width="7.625" style="24" customWidth="1"/>
    <col min="13323" max="13323" width="11.375" style="24" customWidth="1"/>
    <col min="13324" max="13324" width="10.125" style="24" customWidth="1"/>
    <col min="13325" max="13564" width="9" style="24"/>
    <col min="13565" max="13565" width="9" style="24" customWidth="1"/>
    <col min="13566" max="13566" width="21.375" style="24" customWidth="1"/>
    <col min="13567" max="13567" width="14.375" style="24" customWidth="1"/>
    <col min="13568" max="13568" width="12.125" style="24" customWidth="1"/>
    <col min="13569" max="13569" width="17.25" style="24" customWidth="1"/>
    <col min="13570" max="13570" width="16.75" style="24" customWidth="1"/>
    <col min="13571" max="13571" width="11.375" style="24" customWidth="1"/>
    <col min="13572" max="13572" width="13.625" style="24" customWidth="1"/>
    <col min="13573" max="13573" width="14.375" style="24" customWidth="1"/>
    <col min="13574" max="13574" width="6.375" style="24" customWidth="1"/>
    <col min="13575" max="13575" width="9" style="24" customWidth="1"/>
    <col min="13576" max="13576" width="6.625" style="24" customWidth="1"/>
    <col min="13577" max="13577" width="6.875" style="24" customWidth="1"/>
    <col min="13578" max="13578" width="7.625" style="24" customWidth="1"/>
    <col min="13579" max="13579" width="11.375" style="24" customWidth="1"/>
    <col min="13580" max="13580" width="10.125" style="24" customWidth="1"/>
    <col min="13581" max="13820" width="9" style="24"/>
    <col min="13821" max="13821" width="9" style="24" customWidth="1"/>
    <col min="13822" max="13822" width="21.375" style="24" customWidth="1"/>
    <col min="13823" max="13823" width="14.375" style="24" customWidth="1"/>
    <col min="13824" max="13824" width="12.125" style="24" customWidth="1"/>
    <col min="13825" max="13825" width="17.25" style="24" customWidth="1"/>
    <col min="13826" max="13826" width="16.75" style="24" customWidth="1"/>
    <col min="13827" max="13827" width="11.375" style="24" customWidth="1"/>
    <col min="13828" max="13828" width="13.625" style="24" customWidth="1"/>
    <col min="13829" max="13829" width="14.375" style="24" customWidth="1"/>
    <col min="13830" max="13830" width="6.375" style="24" customWidth="1"/>
    <col min="13831" max="13831" width="9" style="24" customWidth="1"/>
    <col min="13832" max="13832" width="6.625" style="24" customWidth="1"/>
    <col min="13833" max="13833" width="6.875" style="24" customWidth="1"/>
    <col min="13834" max="13834" width="7.625" style="24" customWidth="1"/>
    <col min="13835" max="13835" width="11.375" style="24" customWidth="1"/>
    <col min="13836" max="13836" width="10.125" style="24" customWidth="1"/>
    <col min="13837" max="14076" width="9" style="24"/>
    <col min="14077" max="14077" width="9" style="24" customWidth="1"/>
    <col min="14078" max="14078" width="21.375" style="24" customWidth="1"/>
    <col min="14079" max="14079" width="14.375" style="24" customWidth="1"/>
    <col min="14080" max="14080" width="12.125" style="24" customWidth="1"/>
    <col min="14081" max="14081" width="17.25" style="24" customWidth="1"/>
    <col min="14082" max="14082" width="16.75" style="24" customWidth="1"/>
    <col min="14083" max="14083" width="11.375" style="24" customWidth="1"/>
    <col min="14084" max="14084" width="13.625" style="24" customWidth="1"/>
    <col min="14085" max="14085" width="14.375" style="24" customWidth="1"/>
    <col min="14086" max="14086" width="6.375" style="24" customWidth="1"/>
    <col min="14087" max="14087" width="9" style="24" customWidth="1"/>
    <col min="14088" max="14088" width="6.625" style="24" customWidth="1"/>
    <col min="14089" max="14089" width="6.875" style="24" customWidth="1"/>
    <col min="14090" max="14090" width="7.625" style="24" customWidth="1"/>
    <col min="14091" max="14091" width="11.375" style="24" customWidth="1"/>
    <col min="14092" max="14092" width="10.125" style="24" customWidth="1"/>
    <col min="14093" max="14332" width="9" style="24"/>
    <col min="14333" max="14333" width="9" style="24" customWidth="1"/>
    <col min="14334" max="14334" width="21.375" style="24" customWidth="1"/>
    <col min="14335" max="14335" width="14.375" style="24" customWidth="1"/>
    <col min="14336" max="14336" width="12.125" style="24" customWidth="1"/>
    <col min="14337" max="14337" width="17.25" style="24" customWidth="1"/>
    <col min="14338" max="14338" width="16.75" style="24" customWidth="1"/>
    <col min="14339" max="14339" width="11.375" style="24" customWidth="1"/>
    <col min="14340" max="14340" width="13.625" style="24" customWidth="1"/>
    <col min="14341" max="14341" width="14.375" style="24" customWidth="1"/>
    <col min="14342" max="14342" width="6.375" style="24" customWidth="1"/>
    <col min="14343" max="14343" width="9" style="24" customWidth="1"/>
    <col min="14344" max="14344" width="6.625" style="24" customWidth="1"/>
    <col min="14345" max="14345" width="6.875" style="24" customWidth="1"/>
    <col min="14346" max="14346" width="7.625" style="24" customWidth="1"/>
    <col min="14347" max="14347" width="11.375" style="24" customWidth="1"/>
    <col min="14348" max="14348" width="10.125" style="24" customWidth="1"/>
    <col min="14349" max="14588" width="9" style="24"/>
    <col min="14589" max="14589" width="9" style="24" customWidth="1"/>
    <col min="14590" max="14590" width="21.375" style="24" customWidth="1"/>
    <col min="14591" max="14591" width="14.375" style="24" customWidth="1"/>
    <col min="14592" max="14592" width="12.125" style="24" customWidth="1"/>
    <col min="14593" max="14593" width="17.25" style="24" customWidth="1"/>
    <col min="14594" max="14594" width="16.75" style="24" customWidth="1"/>
    <col min="14595" max="14595" width="11.375" style="24" customWidth="1"/>
    <col min="14596" max="14596" width="13.625" style="24" customWidth="1"/>
    <col min="14597" max="14597" width="14.375" style="24" customWidth="1"/>
    <col min="14598" max="14598" width="6.375" style="24" customWidth="1"/>
    <col min="14599" max="14599" width="9" style="24" customWidth="1"/>
    <col min="14600" max="14600" width="6.625" style="24" customWidth="1"/>
    <col min="14601" max="14601" width="6.875" style="24" customWidth="1"/>
    <col min="14602" max="14602" width="7.625" style="24" customWidth="1"/>
    <col min="14603" max="14603" width="11.375" style="24" customWidth="1"/>
    <col min="14604" max="14604" width="10.125" style="24" customWidth="1"/>
    <col min="14605" max="14844" width="9" style="24"/>
    <col min="14845" max="14845" width="9" style="24" customWidth="1"/>
    <col min="14846" max="14846" width="21.375" style="24" customWidth="1"/>
    <col min="14847" max="14847" width="14.375" style="24" customWidth="1"/>
    <col min="14848" max="14848" width="12.125" style="24" customWidth="1"/>
    <col min="14849" max="14849" width="17.25" style="24" customWidth="1"/>
    <col min="14850" max="14850" width="16.75" style="24" customWidth="1"/>
    <col min="14851" max="14851" width="11.375" style="24" customWidth="1"/>
    <col min="14852" max="14852" width="13.625" style="24" customWidth="1"/>
    <col min="14853" max="14853" width="14.375" style="24" customWidth="1"/>
    <col min="14854" max="14854" width="6.375" style="24" customWidth="1"/>
    <col min="14855" max="14855" width="9" style="24" customWidth="1"/>
    <col min="14856" max="14856" width="6.625" style="24" customWidth="1"/>
    <col min="14857" max="14857" width="6.875" style="24" customWidth="1"/>
    <col min="14858" max="14858" width="7.625" style="24" customWidth="1"/>
    <col min="14859" max="14859" width="11.375" style="24" customWidth="1"/>
    <col min="14860" max="14860" width="10.125" style="24" customWidth="1"/>
    <col min="14861" max="15100" width="9" style="24"/>
    <col min="15101" max="15101" width="9" style="24" customWidth="1"/>
    <col min="15102" max="15102" width="21.375" style="24" customWidth="1"/>
    <col min="15103" max="15103" width="14.375" style="24" customWidth="1"/>
    <col min="15104" max="15104" width="12.125" style="24" customWidth="1"/>
    <col min="15105" max="15105" width="17.25" style="24" customWidth="1"/>
    <col min="15106" max="15106" width="16.75" style="24" customWidth="1"/>
    <col min="15107" max="15107" width="11.375" style="24" customWidth="1"/>
    <col min="15108" max="15108" width="13.625" style="24" customWidth="1"/>
    <col min="15109" max="15109" width="14.375" style="24" customWidth="1"/>
    <col min="15110" max="15110" width="6.375" style="24" customWidth="1"/>
    <col min="15111" max="15111" width="9" style="24" customWidth="1"/>
    <col min="15112" max="15112" width="6.625" style="24" customWidth="1"/>
    <col min="15113" max="15113" width="6.875" style="24" customWidth="1"/>
    <col min="15114" max="15114" width="7.625" style="24" customWidth="1"/>
    <col min="15115" max="15115" width="11.375" style="24" customWidth="1"/>
    <col min="15116" max="15116" width="10.125" style="24" customWidth="1"/>
    <col min="15117" max="15356" width="9" style="24"/>
    <col min="15357" max="15357" width="9" style="24" customWidth="1"/>
    <col min="15358" max="15358" width="21.375" style="24" customWidth="1"/>
    <col min="15359" max="15359" width="14.375" style="24" customWidth="1"/>
    <col min="15360" max="15360" width="12.125" style="24" customWidth="1"/>
    <col min="15361" max="15361" width="17.25" style="24" customWidth="1"/>
    <col min="15362" max="15362" width="16.75" style="24" customWidth="1"/>
    <col min="15363" max="15363" width="11.375" style="24" customWidth="1"/>
    <col min="15364" max="15364" width="13.625" style="24" customWidth="1"/>
    <col min="15365" max="15365" width="14.375" style="24" customWidth="1"/>
    <col min="15366" max="15366" width="6.375" style="24" customWidth="1"/>
    <col min="15367" max="15367" width="9" style="24" customWidth="1"/>
    <col min="15368" max="15368" width="6.625" style="24" customWidth="1"/>
    <col min="15369" max="15369" width="6.875" style="24" customWidth="1"/>
    <col min="15370" max="15370" width="7.625" style="24" customWidth="1"/>
    <col min="15371" max="15371" width="11.375" style="24" customWidth="1"/>
    <col min="15372" max="15372" width="10.125" style="24" customWidth="1"/>
    <col min="15373" max="15612" width="9" style="24"/>
    <col min="15613" max="15613" width="9" style="24" customWidth="1"/>
    <col min="15614" max="15614" width="21.375" style="24" customWidth="1"/>
    <col min="15615" max="15615" width="14.375" style="24" customWidth="1"/>
    <col min="15616" max="15616" width="12.125" style="24" customWidth="1"/>
    <col min="15617" max="15617" width="17.25" style="24" customWidth="1"/>
    <col min="15618" max="15618" width="16.75" style="24" customWidth="1"/>
    <col min="15619" max="15619" width="11.375" style="24" customWidth="1"/>
    <col min="15620" max="15620" width="13.625" style="24" customWidth="1"/>
    <col min="15621" max="15621" width="14.375" style="24" customWidth="1"/>
    <col min="15622" max="15622" width="6.375" style="24" customWidth="1"/>
    <col min="15623" max="15623" width="9" style="24" customWidth="1"/>
    <col min="15624" max="15624" width="6.625" style="24" customWidth="1"/>
    <col min="15625" max="15625" width="6.875" style="24" customWidth="1"/>
    <col min="15626" max="15626" width="7.625" style="24" customWidth="1"/>
    <col min="15627" max="15627" width="11.375" style="24" customWidth="1"/>
    <col min="15628" max="15628" width="10.125" style="24" customWidth="1"/>
    <col min="15629" max="15868" width="9" style="24"/>
    <col min="15869" max="15869" width="9" style="24" customWidth="1"/>
    <col min="15870" max="15870" width="21.375" style="24" customWidth="1"/>
    <col min="15871" max="15871" width="14.375" style="24" customWidth="1"/>
    <col min="15872" max="15872" width="12.125" style="24" customWidth="1"/>
    <col min="15873" max="15873" width="17.25" style="24" customWidth="1"/>
    <col min="15874" max="15874" width="16.75" style="24" customWidth="1"/>
    <col min="15875" max="15875" width="11.375" style="24" customWidth="1"/>
    <col min="15876" max="15876" width="13.625" style="24" customWidth="1"/>
    <col min="15877" max="15877" width="14.375" style="24" customWidth="1"/>
    <col min="15878" max="15878" width="6.375" style="24" customWidth="1"/>
    <col min="15879" max="15879" width="9" style="24" customWidth="1"/>
    <col min="15880" max="15880" width="6.625" style="24" customWidth="1"/>
    <col min="15881" max="15881" width="6.875" style="24" customWidth="1"/>
    <col min="15882" max="15882" width="7.625" style="24" customWidth="1"/>
    <col min="15883" max="15883" width="11.375" style="24" customWidth="1"/>
    <col min="15884" max="15884" width="10.125" style="24" customWidth="1"/>
    <col min="15885" max="16124" width="9" style="24"/>
    <col min="16125" max="16125" width="9" style="24" customWidth="1"/>
    <col min="16126" max="16126" width="21.375" style="24" customWidth="1"/>
    <col min="16127" max="16127" width="14.375" style="24" customWidth="1"/>
    <col min="16128" max="16128" width="12.125" style="24" customWidth="1"/>
    <col min="16129" max="16129" width="17.25" style="24" customWidth="1"/>
    <col min="16130" max="16130" width="16.75" style="24" customWidth="1"/>
    <col min="16131" max="16131" width="11.375" style="24" customWidth="1"/>
    <col min="16132" max="16132" width="13.625" style="24" customWidth="1"/>
    <col min="16133" max="16133" width="14.375" style="24" customWidth="1"/>
    <col min="16134" max="16134" width="6.375" style="24" customWidth="1"/>
    <col min="16135" max="16135" width="9" style="24" customWidth="1"/>
    <col min="16136" max="16136" width="6.625" style="24" customWidth="1"/>
    <col min="16137" max="16137" width="6.875" style="24" customWidth="1"/>
    <col min="16138" max="16138" width="7.625" style="24" customWidth="1"/>
    <col min="16139" max="16139" width="11.375" style="24" customWidth="1"/>
    <col min="16140" max="16140" width="10.125" style="24" customWidth="1"/>
    <col min="16141" max="16384" width="9" style="24"/>
  </cols>
  <sheetData>
    <row r="1" spans="1:11" ht="20.25">
      <c r="B1" s="92" t="s">
        <v>357</v>
      </c>
    </row>
    <row r="2" spans="1:11" ht="45" customHeight="1">
      <c r="A2" s="113" t="s">
        <v>252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ht="24" customHeight="1">
      <c r="A3" s="85"/>
      <c r="B3" s="86"/>
      <c r="C3" s="86"/>
      <c r="D3" s="86"/>
      <c r="E3" s="86"/>
      <c r="F3" s="86"/>
      <c r="G3" s="86"/>
      <c r="H3" s="86"/>
      <c r="I3" s="86"/>
      <c r="J3" s="120" t="s">
        <v>262</v>
      </c>
      <c r="K3" s="120"/>
    </row>
    <row r="4" spans="1:11" s="33" customFormat="1" ht="35.25" customHeight="1">
      <c r="A4" s="112" t="s">
        <v>103</v>
      </c>
      <c r="B4" s="112" t="s">
        <v>164</v>
      </c>
      <c r="C4" s="117" t="s">
        <v>244</v>
      </c>
      <c r="D4" s="118"/>
      <c r="E4" s="118"/>
      <c r="F4" s="118"/>
      <c r="G4" s="119"/>
      <c r="H4" s="107" t="s">
        <v>249</v>
      </c>
      <c r="I4" s="108"/>
      <c r="J4" s="112" t="s">
        <v>251</v>
      </c>
      <c r="K4" s="112"/>
    </row>
    <row r="5" spans="1:11" s="33" customFormat="1" ht="144.75" customHeight="1">
      <c r="A5" s="112"/>
      <c r="B5" s="112"/>
      <c r="C5" s="54" t="s">
        <v>238</v>
      </c>
      <c r="D5" s="54" t="s">
        <v>239</v>
      </c>
      <c r="E5" s="54" t="s">
        <v>240</v>
      </c>
      <c r="F5" s="54" t="s">
        <v>248</v>
      </c>
      <c r="G5" s="55" t="s">
        <v>261</v>
      </c>
      <c r="H5" s="54" t="s">
        <v>250</v>
      </c>
      <c r="I5" s="54" t="s">
        <v>186</v>
      </c>
      <c r="J5" s="56" t="s">
        <v>254</v>
      </c>
      <c r="K5" s="56" t="s">
        <v>253</v>
      </c>
    </row>
    <row r="6" spans="1:11" s="60" customFormat="1" ht="19.5" customHeight="1">
      <c r="A6" s="57"/>
      <c r="B6" s="32" t="s">
        <v>234</v>
      </c>
      <c r="C6" s="58">
        <f t="shared" ref="C6:K6" si="0">SUM(C7:C48)</f>
        <v>430.70176100000003</v>
      </c>
      <c r="D6" s="58">
        <f t="shared" si="0"/>
        <v>369.96683200000018</v>
      </c>
      <c r="E6" s="58">
        <f t="shared" si="0"/>
        <v>2.8568410090513581</v>
      </c>
      <c r="F6" s="59">
        <f t="shared" si="0"/>
        <v>4.370000000000001</v>
      </c>
      <c r="G6" s="59">
        <f t="shared" si="0"/>
        <v>49.781679900000043</v>
      </c>
      <c r="H6" s="58">
        <f t="shared" si="0"/>
        <v>122.67336399999998</v>
      </c>
      <c r="I6" s="58">
        <f t="shared" si="0"/>
        <v>24.534672800000003</v>
      </c>
      <c r="J6" s="58">
        <f t="shared" si="0"/>
        <v>74.31635270000001</v>
      </c>
      <c r="K6" s="58">
        <f t="shared" si="0"/>
        <v>93.7</v>
      </c>
    </row>
    <row r="7" spans="1:11" s="83" customFormat="1">
      <c r="A7" s="77">
        <v>40</v>
      </c>
      <c r="B7" s="75" t="s">
        <v>115</v>
      </c>
      <c r="C7" s="78">
        <v>49.491557999999998</v>
      </c>
      <c r="D7" s="79">
        <v>35.645153000000001</v>
      </c>
      <c r="E7" s="80">
        <f t="shared" ref="E7:E48" si="1">(C7-D7)/C7</f>
        <v>0.27977306756033016</v>
      </c>
      <c r="F7" s="81">
        <f>IF(C7&gt;20,IF(E7&lt;14%,15%,10%),IF(E7&lt;14%,10%,8%))</f>
        <v>0.1</v>
      </c>
      <c r="G7" s="82">
        <f>C7*F7</f>
        <v>4.9491557999999998</v>
      </c>
      <c r="H7" s="79">
        <v>16.949778999999999</v>
      </c>
      <c r="I7" s="79">
        <f>H7*20%</f>
        <v>3.3899558000000001</v>
      </c>
      <c r="J7" s="79">
        <f t="shared" ref="J7:J48" si="2">G7+I7</f>
        <v>8.339111599999999</v>
      </c>
      <c r="K7" s="79">
        <f>ROUND(MAX(J7,1),1)</f>
        <v>8.3000000000000007</v>
      </c>
    </row>
    <row r="8" spans="1:11" s="83" customFormat="1">
      <c r="A8" s="77">
        <v>17</v>
      </c>
      <c r="B8" s="75" t="s">
        <v>114</v>
      </c>
      <c r="C8" s="78">
        <v>45.752363000000003</v>
      </c>
      <c r="D8" s="79">
        <v>36.55633000000001</v>
      </c>
      <c r="E8" s="80">
        <f t="shared" si="1"/>
        <v>0.20099580430414035</v>
      </c>
      <c r="F8" s="81">
        <f t="shared" ref="F8:F48" si="3">IF(C8&gt;20,IF(E8&lt;14%,15%,10%),IF(E8&lt;14%,10%,8%))</f>
        <v>0.1</v>
      </c>
      <c r="G8" s="82">
        <f t="shared" ref="G8:G48" si="4">C8*F8</f>
        <v>4.5752363000000003</v>
      </c>
      <c r="H8" s="79">
        <v>17.488519</v>
      </c>
      <c r="I8" s="79">
        <f t="shared" ref="I8:I48" si="5">H8*20%</f>
        <v>3.4977038</v>
      </c>
      <c r="J8" s="79">
        <f t="shared" si="2"/>
        <v>8.0729401000000003</v>
      </c>
      <c r="K8" s="79">
        <f t="shared" ref="K8:K48" si="6">ROUND(MAX(J8,1),1)</f>
        <v>8.1</v>
      </c>
    </row>
    <row r="9" spans="1:11" s="83" customFormat="1">
      <c r="A9" s="77">
        <v>39</v>
      </c>
      <c r="B9" s="75" t="s">
        <v>107</v>
      </c>
      <c r="C9" s="78">
        <v>41.831813000000004</v>
      </c>
      <c r="D9" s="79">
        <v>27.916805</v>
      </c>
      <c r="E9" s="80">
        <f t="shared" si="1"/>
        <v>0.33264176238309351</v>
      </c>
      <c r="F9" s="81">
        <f t="shared" si="3"/>
        <v>0.1</v>
      </c>
      <c r="G9" s="82">
        <f t="shared" si="4"/>
        <v>4.1831813000000002</v>
      </c>
      <c r="H9" s="79">
        <v>0</v>
      </c>
      <c r="I9" s="79">
        <f t="shared" si="5"/>
        <v>0</v>
      </c>
      <c r="J9" s="79">
        <f t="shared" si="2"/>
        <v>4.1831813000000002</v>
      </c>
      <c r="K9" s="79">
        <f t="shared" si="6"/>
        <v>4.2</v>
      </c>
    </row>
    <row r="10" spans="1:11" s="83" customFormat="1">
      <c r="A10" s="77">
        <v>11</v>
      </c>
      <c r="B10" s="75" t="s">
        <v>150</v>
      </c>
      <c r="C10" s="78">
        <v>40.891824999999997</v>
      </c>
      <c r="D10" s="79">
        <v>39.131636000000007</v>
      </c>
      <c r="E10" s="80">
        <f t="shared" si="1"/>
        <v>4.3045009607665836E-2</v>
      </c>
      <c r="F10" s="81">
        <f t="shared" si="3"/>
        <v>0.15</v>
      </c>
      <c r="G10" s="82">
        <f t="shared" si="4"/>
        <v>6.1337737499999996</v>
      </c>
      <c r="H10" s="79">
        <v>15.980962</v>
      </c>
      <c r="I10" s="79">
        <f t="shared" si="5"/>
        <v>3.1961924000000002</v>
      </c>
      <c r="J10" s="79">
        <f t="shared" si="2"/>
        <v>9.3299661500000006</v>
      </c>
      <c r="K10" s="79">
        <f t="shared" si="6"/>
        <v>9.3000000000000007</v>
      </c>
    </row>
    <row r="11" spans="1:11" s="83" customFormat="1">
      <c r="A11" s="77">
        <v>12</v>
      </c>
      <c r="B11" s="75" t="s">
        <v>110</v>
      </c>
      <c r="C11" s="78">
        <v>33.163232999999998</v>
      </c>
      <c r="D11" s="79">
        <v>32.501386999999994</v>
      </c>
      <c r="E11" s="80">
        <f t="shared" si="1"/>
        <v>1.9957221902943065E-2</v>
      </c>
      <c r="F11" s="81">
        <f t="shared" si="3"/>
        <v>0.15</v>
      </c>
      <c r="G11" s="82">
        <f t="shared" si="4"/>
        <v>4.9744849499999999</v>
      </c>
      <c r="H11" s="79">
        <v>3.5491389999999998</v>
      </c>
      <c r="I11" s="79">
        <f t="shared" si="5"/>
        <v>0.70982780000000001</v>
      </c>
      <c r="J11" s="79">
        <f t="shared" si="2"/>
        <v>5.6843127500000001</v>
      </c>
      <c r="K11" s="79">
        <f t="shared" si="6"/>
        <v>5.7</v>
      </c>
    </row>
    <row r="12" spans="1:11" s="83" customFormat="1">
      <c r="A12" s="77">
        <v>16</v>
      </c>
      <c r="B12" s="75" t="s">
        <v>108</v>
      </c>
      <c r="C12" s="78">
        <v>29.691112000000004</v>
      </c>
      <c r="D12" s="79">
        <v>26.426131999999999</v>
      </c>
      <c r="E12" s="80">
        <f t="shared" si="1"/>
        <v>0.1099648945448727</v>
      </c>
      <c r="F12" s="81">
        <f t="shared" si="3"/>
        <v>0.15</v>
      </c>
      <c r="G12" s="82">
        <f t="shared" si="4"/>
        <v>4.4536668000000006</v>
      </c>
      <c r="H12" s="79">
        <v>14.926939000000001</v>
      </c>
      <c r="I12" s="79">
        <f t="shared" si="5"/>
        <v>2.9853878000000003</v>
      </c>
      <c r="J12" s="79">
        <f t="shared" si="2"/>
        <v>7.4390546000000004</v>
      </c>
      <c r="K12" s="79">
        <f t="shared" si="6"/>
        <v>7.4</v>
      </c>
    </row>
    <row r="13" spans="1:11" s="83" customFormat="1">
      <c r="A13" s="77">
        <v>27</v>
      </c>
      <c r="B13" s="75" t="s">
        <v>109</v>
      </c>
      <c r="C13" s="78">
        <v>22.540624000000001</v>
      </c>
      <c r="D13" s="79">
        <v>19.063023999999999</v>
      </c>
      <c r="E13" s="80">
        <f t="shared" si="1"/>
        <v>0.15428144314017225</v>
      </c>
      <c r="F13" s="81">
        <f t="shared" si="3"/>
        <v>0.1</v>
      </c>
      <c r="G13" s="82">
        <f t="shared" si="4"/>
        <v>2.2540624</v>
      </c>
      <c r="H13" s="79">
        <v>0</v>
      </c>
      <c r="I13" s="79">
        <f t="shared" si="5"/>
        <v>0</v>
      </c>
      <c r="J13" s="79">
        <f t="shared" si="2"/>
        <v>2.2540624</v>
      </c>
      <c r="K13" s="79">
        <f t="shared" si="6"/>
        <v>2.2999999999999998</v>
      </c>
    </row>
    <row r="14" spans="1:11" s="83" customFormat="1">
      <c r="A14" s="77">
        <v>3</v>
      </c>
      <c r="B14" s="75" t="s">
        <v>111</v>
      </c>
      <c r="C14" s="78">
        <v>22.438613999999998</v>
      </c>
      <c r="D14" s="79">
        <v>22.438613999999998</v>
      </c>
      <c r="E14" s="80">
        <f t="shared" si="1"/>
        <v>0</v>
      </c>
      <c r="F14" s="81">
        <f t="shared" si="3"/>
        <v>0.15</v>
      </c>
      <c r="G14" s="82">
        <f t="shared" si="4"/>
        <v>3.3657920999999997</v>
      </c>
      <c r="H14" s="79">
        <v>4.2207509999999999</v>
      </c>
      <c r="I14" s="79">
        <f t="shared" si="5"/>
        <v>0.84415020000000007</v>
      </c>
      <c r="J14" s="79">
        <f t="shared" si="2"/>
        <v>4.2099422999999998</v>
      </c>
      <c r="K14" s="79">
        <f t="shared" si="6"/>
        <v>4.2</v>
      </c>
    </row>
    <row r="15" spans="1:11" s="83" customFormat="1">
      <c r="A15" s="77">
        <v>14</v>
      </c>
      <c r="B15" s="75" t="s">
        <v>113</v>
      </c>
      <c r="C15" s="78">
        <v>21.382877999999998</v>
      </c>
      <c r="D15" s="79">
        <v>21.364380000000001</v>
      </c>
      <c r="E15" s="80">
        <f t="shared" si="1"/>
        <v>8.6508467195096298E-4</v>
      </c>
      <c r="F15" s="81">
        <f t="shared" si="3"/>
        <v>0.15</v>
      </c>
      <c r="G15" s="82">
        <f t="shared" si="4"/>
        <v>3.2074316999999994</v>
      </c>
      <c r="H15" s="79">
        <v>2.7629999999999999</v>
      </c>
      <c r="I15" s="79">
        <f t="shared" si="5"/>
        <v>0.55259999999999998</v>
      </c>
      <c r="J15" s="79">
        <f t="shared" si="2"/>
        <v>3.7600316999999994</v>
      </c>
      <c r="K15" s="79">
        <f t="shared" si="6"/>
        <v>3.8</v>
      </c>
    </row>
    <row r="16" spans="1:11" s="83" customFormat="1">
      <c r="A16" s="77">
        <v>29</v>
      </c>
      <c r="B16" s="75" t="s">
        <v>123</v>
      </c>
      <c r="C16" s="78">
        <v>17.99981</v>
      </c>
      <c r="D16" s="79">
        <v>17.99981</v>
      </c>
      <c r="E16" s="80">
        <f t="shared" si="1"/>
        <v>0</v>
      </c>
      <c r="F16" s="81">
        <f t="shared" si="3"/>
        <v>0.1</v>
      </c>
      <c r="G16" s="82">
        <f t="shared" si="4"/>
        <v>1.7999810000000001</v>
      </c>
      <c r="H16" s="79">
        <v>13.948225000000001</v>
      </c>
      <c r="I16" s="79">
        <f t="shared" si="5"/>
        <v>2.7896450000000002</v>
      </c>
      <c r="J16" s="79">
        <f t="shared" si="2"/>
        <v>4.589626</v>
      </c>
      <c r="K16" s="79">
        <f t="shared" si="6"/>
        <v>4.5999999999999996</v>
      </c>
    </row>
    <row r="17" spans="1:12" s="83" customFormat="1">
      <c r="A17" s="77">
        <v>26</v>
      </c>
      <c r="B17" s="75" t="s">
        <v>112</v>
      </c>
      <c r="C17" s="78">
        <v>15.223491000000001</v>
      </c>
      <c r="D17" s="79">
        <v>15.223491000000001</v>
      </c>
      <c r="E17" s="80">
        <f t="shared" si="1"/>
        <v>0</v>
      </c>
      <c r="F17" s="81">
        <f t="shared" si="3"/>
        <v>0.1</v>
      </c>
      <c r="G17" s="82">
        <f t="shared" si="4"/>
        <v>1.5223491000000002</v>
      </c>
      <c r="H17" s="79">
        <v>0.55751499999999998</v>
      </c>
      <c r="I17" s="79">
        <f t="shared" si="5"/>
        <v>0.111503</v>
      </c>
      <c r="J17" s="79">
        <f t="shared" si="2"/>
        <v>1.6338521000000001</v>
      </c>
      <c r="K17" s="79">
        <f t="shared" si="6"/>
        <v>1.6</v>
      </c>
    </row>
    <row r="18" spans="1:12" s="83" customFormat="1">
      <c r="A18" s="77">
        <v>4</v>
      </c>
      <c r="B18" s="75" t="s">
        <v>116</v>
      </c>
      <c r="C18" s="78">
        <v>12.628266</v>
      </c>
      <c r="D18" s="79">
        <v>10.293322</v>
      </c>
      <c r="E18" s="80">
        <f t="shared" si="1"/>
        <v>0.18489822751595508</v>
      </c>
      <c r="F18" s="81">
        <f t="shared" si="3"/>
        <v>0.08</v>
      </c>
      <c r="G18" s="82">
        <f t="shared" si="4"/>
        <v>1.0102612799999999</v>
      </c>
      <c r="H18" s="79">
        <v>5.0346289999999998</v>
      </c>
      <c r="I18" s="79">
        <f t="shared" si="5"/>
        <v>1.0069258000000001</v>
      </c>
      <c r="J18" s="79">
        <f t="shared" si="2"/>
        <v>2.0171870800000002</v>
      </c>
      <c r="K18" s="79">
        <f t="shared" si="6"/>
        <v>2</v>
      </c>
    </row>
    <row r="19" spans="1:12" s="83" customFormat="1">
      <c r="A19" s="77">
        <v>22</v>
      </c>
      <c r="B19" s="75" t="s">
        <v>154</v>
      </c>
      <c r="C19" s="78">
        <v>11.517568000000001</v>
      </c>
      <c r="D19" s="79">
        <v>11.434768</v>
      </c>
      <c r="E19" s="80">
        <f t="shared" si="1"/>
        <v>7.1890176815105969E-3</v>
      </c>
      <c r="F19" s="81">
        <f t="shared" si="3"/>
        <v>0.1</v>
      </c>
      <c r="G19" s="82">
        <f t="shared" si="4"/>
        <v>1.1517568</v>
      </c>
      <c r="H19" s="79">
        <v>5.4039480000000006</v>
      </c>
      <c r="I19" s="79">
        <f t="shared" si="5"/>
        <v>1.0807896000000001</v>
      </c>
      <c r="J19" s="79">
        <f t="shared" si="2"/>
        <v>2.2325464000000004</v>
      </c>
      <c r="K19" s="79">
        <f t="shared" si="6"/>
        <v>2.2000000000000002</v>
      </c>
    </row>
    <row r="20" spans="1:12" s="83" customFormat="1">
      <c r="A20" s="77">
        <v>21</v>
      </c>
      <c r="B20" s="75" t="s">
        <v>122</v>
      </c>
      <c r="C20" s="78">
        <v>11.157804999999998</v>
      </c>
      <c r="D20" s="79">
        <v>2.6341370000000004</v>
      </c>
      <c r="E20" s="80">
        <f t="shared" si="1"/>
        <v>0.7639197852982732</v>
      </c>
      <c r="F20" s="81">
        <f t="shared" si="3"/>
        <v>0.08</v>
      </c>
      <c r="G20" s="82">
        <f t="shared" si="4"/>
        <v>0.89262439999999987</v>
      </c>
      <c r="H20" s="79">
        <v>0</v>
      </c>
      <c r="I20" s="79">
        <f t="shared" si="5"/>
        <v>0</v>
      </c>
      <c r="J20" s="79">
        <f t="shared" si="2"/>
        <v>0.89262439999999987</v>
      </c>
      <c r="K20" s="79">
        <f t="shared" si="6"/>
        <v>1</v>
      </c>
    </row>
    <row r="21" spans="1:12" s="83" customFormat="1">
      <c r="A21" s="77">
        <v>13</v>
      </c>
      <c r="B21" s="75" t="s">
        <v>160</v>
      </c>
      <c r="C21" s="78">
        <v>8.6400579999999998</v>
      </c>
      <c r="D21" s="79">
        <v>8.6400579999999998</v>
      </c>
      <c r="E21" s="80">
        <f t="shared" si="1"/>
        <v>0</v>
      </c>
      <c r="F21" s="81">
        <f t="shared" si="3"/>
        <v>0.1</v>
      </c>
      <c r="G21" s="82">
        <f t="shared" si="4"/>
        <v>0.86400580000000005</v>
      </c>
      <c r="H21" s="79">
        <v>5.2716880000000002</v>
      </c>
      <c r="I21" s="79">
        <f t="shared" si="5"/>
        <v>1.0543376</v>
      </c>
      <c r="J21" s="79">
        <f t="shared" si="2"/>
        <v>1.9183433999999999</v>
      </c>
      <c r="K21" s="79">
        <f t="shared" si="6"/>
        <v>1.9</v>
      </c>
    </row>
    <row r="22" spans="1:12" s="83" customFormat="1">
      <c r="A22" s="77">
        <v>6</v>
      </c>
      <c r="B22" s="75" t="s">
        <v>130</v>
      </c>
      <c r="C22" s="78">
        <v>5.6690679999999993</v>
      </c>
      <c r="D22" s="79">
        <v>3.4867309999999998</v>
      </c>
      <c r="E22" s="80">
        <f t="shared" si="1"/>
        <v>0.38495516370592131</v>
      </c>
      <c r="F22" s="81">
        <f t="shared" si="3"/>
        <v>0.08</v>
      </c>
      <c r="G22" s="82">
        <f t="shared" si="4"/>
        <v>0.45352543999999995</v>
      </c>
      <c r="H22" s="79">
        <v>0</v>
      </c>
      <c r="I22" s="79">
        <f t="shared" si="5"/>
        <v>0</v>
      </c>
      <c r="J22" s="79">
        <f t="shared" si="2"/>
        <v>0.45352543999999995</v>
      </c>
      <c r="K22" s="79">
        <f t="shared" si="6"/>
        <v>1</v>
      </c>
    </row>
    <row r="23" spans="1:12" s="83" customFormat="1">
      <c r="A23" s="77">
        <v>7</v>
      </c>
      <c r="B23" s="75" t="s">
        <v>129</v>
      </c>
      <c r="C23" s="78">
        <v>4.9951630000000007</v>
      </c>
      <c r="D23" s="79">
        <v>4.9356010000000001</v>
      </c>
      <c r="E23" s="80">
        <f t="shared" si="1"/>
        <v>1.1923935214927031E-2</v>
      </c>
      <c r="F23" s="81">
        <f t="shared" si="3"/>
        <v>0.1</v>
      </c>
      <c r="G23" s="82">
        <f t="shared" si="4"/>
        <v>0.49951630000000008</v>
      </c>
      <c r="H23" s="79">
        <v>3.0653630000000001</v>
      </c>
      <c r="I23" s="79">
        <f t="shared" si="5"/>
        <v>0.61307260000000008</v>
      </c>
      <c r="J23" s="79">
        <f t="shared" si="2"/>
        <v>1.1125889000000002</v>
      </c>
      <c r="K23" s="79">
        <f t="shared" si="6"/>
        <v>1.1000000000000001</v>
      </c>
    </row>
    <row r="24" spans="1:12" s="83" customFormat="1">
      <c r="A24" s="77">
        <v>1</v>
      </c>
      <c r="B24" s="75" t="s">
        <v>153</v>
      </c>
      <c r="C24" s="78">
        <v>4.6313110000000002</v>
      </c>
      <c r="D24" s="79">
        <v>4.6313110000000002</v>
      </c>
      <c r="E24" s="80">
        <f t="shared" si="1"/>
        <v>0</v>
      </c>
      <c r="F24" s="81">
        <f t="shared" si="3"/>
        <v>0.1</v>
      </c>
      <c r="G24" s="82">
        <f t="shared" si="4"/>
        <v>0.46313110000000002</v>
      </c>
      <c r="H24" s="79">
        <v>1.353677</v>
      </c>
      <c r="I24" s="79">
        <f t="shared" si="5"/>
        <v>0.27073540000000001</v>
      </c>
      <c r="J24" s="79">
        <f t="shared" si="2"/>
        <v>0.73386649999999998</v>
      </c>
      <c r="K24" s="79">
        <f t="shared" si="6"/>
        <v>1</v>
      </c>
    </row>
    <row r="25" spans="1:12" s="83" customFormat="1">
      <c r="A25" s="77">
        <v>19</v>
      </c>
      <c r="B25" s="75" t="s">
        <v>264</v>
      </c>
      <c r="C25" s="78">
        <v>4.4945240000000011</v>
      </c>
      <c r="D25" s="79">
        <v>4.4945240000000011</v>
      </c>
      <c r="E25" s="80">
        <f t="shared" si="1"/>
        <v>0</v>
      </c>
      <c r="F25" s="81">
        <f t="shared" si="3"/>
        <v>0.1</v>
      </c>
      <c r="G25" s="82">
        <f t="shared" si="4"/>
        <v>0.44945240000000014</v>
      </c>
      <c r="H25" s="79">
        <v>0.66109200000000001</v>
      </c>
      <c r="I25" s="79">
        <f t="shared" si="5"/>
        <v>0.13221840000000001</v>
      </c>
      <c r="J25" s="79">
        <f t="shared" si="2"/>
        <v>0.58167080000000015</v>
      </c>
      <c r="K25" s="79">
        <f t="shared" si="6"/>
        <v>1</v>
      </c>
    </row>
    <row r="26" spans="1:12" s="83" customFormat="1">
      <c r="A26" s="77">
        <v>28</v>
      </c>
      <c r="B26" s="75" t="s">
        <v>119</v>
      </c>
      <c r="C26" s="78">
        <v>4.3901359999999992</v>
      </c>
      <c r="D26" s="79">
        <v>4.3758659999999994</v>
      </c>
      <c r="E26" s="80">
        <f t="shared" si="1"/>
        <v>3.250468778188144E-3</v>
      </c>
      <c r="F26" s="81">
        <f>IF(C26&gt;20,IF(E26&lt;14%,15%,10%),IF(E26&lt;14%,10%,8%))</f>
        <v>0.1</v>
      </c>
      <c r="G26" s="82">
        <f t="shared" si="4"/>
        <v>0.43901359999999995</v>
      </c>
      <c r="H26" s="79">
        <v>2.6903969999999999</v>
      </c>
      <c r="I26" s="79">
        <f t="shared" si="5"/>
        <v>0.53807939999999999</v>
      </c>
      <c r="J26" s="79">
        <f t="shared" si="2"/>
        <v>0.97709299999999999</v>
      </c>
      <c r="K26" s="79">
        <f t="shared" si="6"/>
        <v>1</v>
      </c>
    </row>
    <row r="27" spans="1:12" s="83" customFormat="1">
      <c r="A27" s="77">
        <v>42</v>
      </c>
      <c r="B27" s="75" t="s">
        <v>118</v>
      </c>
      <c r="C27" s="78">
        <v>3.8888260000000003</v>
      </c>
      <c r="D27" s="79">
        <v>2.4920370000000003</v>
      </c>
      <c r="E27" s="80">
        <f t="shared" si="1"/>
        <v>0.35918012274141348</v>
      </c>
      <c r="F27" s="81">
        <f t="shared" si="3"/>
        <v>0.08</v>
      </c>
      <c r="G27" s="82">
        <f t="shared" si="4"/>
        <v>0.31110608000000001</v>
      </c>
      <c r="H27" s="79">
        <v>0</v>
      </c>
      <c r="I27" s="79">
        <f t="shared" si="5"/>
        <v>0</v>
      </c>
      <c r="J27" s="79">
        <f t="shared" si="2"/>
        <v>0.31110608000000001</v>
      </c>
      <c r="K27" s="79">
        <f t="shared" si="6"/>
        <v>1</v>
      </c>
    </row>
    <row r="28" spans="1:12" s="83" customFormat="1">
      <c r="A28" s="77">
        <v>18</v>
      </c>
      <c r="B28" s="75" t="s">
        <v>152</v>
      </c>
      <c r="C28" s="78">
        <v>3.6114389999999998</v>
      </c>
      <c r="D28" s="79">
        <v>3.6114389999999998</v>
      </c>
      <c r="E28" s="80">
        <f t="shared" si="1"/>
        <v>0</v>
      </c>
      <c r="F28" s="81">
        <f t="shared" si="3"/>
        <v>0.1</v>
      </c>
      <c r="G28" s="82">
        <f t="shared" si="4"/>
        <v>0.36114390000000002</v>
      </c>
      <c r="H28" s="79">
        <v>0.87686299999999995</v>
      </c>
      <c r="I28" s="79">
        <f t="shared" si="5"/>
        <v>0.17537259999999999</v>
      </c>
      <c r="J28" s="79">
        <f t="shared" si="2"/>
        <v>0.53651650000000006</v>
      </c>
      <c r="K28" s="79">
        <f t="shared" si="6"/>
        <v>1</v>
      </c>
    </row>
    <row r="29" spans="1:12" s="83" customFormat="1">
      <c r="A29" s="77">
        <v>35</v>
      </c>
      <c r="B29" s="75" t="s">
        <v>157</v>
      </c>
      <c r="C29" s="78">
        <v>2.561331</v>
      </c>
      <c r="D29" s="79">
        <v>2.561331</v>
      </c>
      <c r="E29" s="80">
        <f t="shared" si="1"/>
        <v>0</v>
      </c>
      <c r="F29" s="81">
        <f t="shared" si="3"/>
        <v>0.1</v>
      </c>
      <c r="G29" s="82">
        <f t="shared" si="4"/>
        <v>0.2561331</v>
      </c>
      <c r="H29" s="79">
        <v>1.8130139999999999</v>
      </c>
      <c r="I29" s="79">
        <f t="shared" si="5"/>
        <v>0.3626028</v>
      </c>
      <c r="J29" s="79">
        <f t="shared" si="2"/>
        <v>0.61873590000000001</v>
      </c>
      <c r="K29" s="79">
        <f t="shared" si="6"/>
        <v>1</v>
      </c>
    </row>
    <row r="30" spans="1:12" s="83" customFormat="1">
      <c r="A30" s="77">
        <v>20</v>
      </c>
      <c r="B30" s="75" t="s">
        <v>163</v>
      </c>
      <c r="C30" s="78">
        <v>1.5991759999999999</v>
      </c>
      <c r="D30" s="79">
        <v>1.5991759999999999</v>
      </c>
      <c r="E30" s="80">
        <f t="shared" si="1"/>
        <v>0</v>
      </c>
      <c r="F30" s="81">
        <f t="shared" si="3"/>
        <v>0.1</v>
      </c>
      <c r="G30" s="82">
        <f t="shared" si="4"/>
        <v>0.15991759999999999</v>
      </c>
      <c r="H30" s="79">
        <v>2.199176</v>
      </c>
      <c r="I30" s="79">
        <f t="shared" si="5"/>
        <v>0.43983520000000004</v>
      </c>
      <c r="J30" s="79">
        <f t="shared" si="2"/>
        <v>0.59975280000000009</v>
      </c>
      <c r="K30" s="79">
        <f t="shared" si="6"/>
        <v>1</v>
      </c>
    </row>
    <row r="31" spans="1:12" s="83" customFormat="1">
      <c r="A31" s="77">
        <v>32</v>
      </c>
      <c r="B31" s="75" t="s">
        <v>161</v>
      </c>
      <c r="C31" s="78">
        <v>1.4277630000000001</v>
      </c>
      <c r="D31" s="79">
        <v>1.4277629999999999</v>
      </c>
      <c r="E31" s="80">
        <f t="shared" si="1"/>
        <v>1.5551923178078664E-16</v>
      </c>
      <c r="F31" s="81">
        <f t="shared" si="3"/>
        <v>0.1</v>
      </c>
      <c r="G31" s="82">
        <f t="shared" si="4"/>
        <v>0.14277630000000002</v>
      </c>
      <c r="H31" s="79">
        <v>1.528959</v>
      </c>
      <c r="I31" s="79">
        <f t="shared" si="5"/>
        <v>0.3057918</v>
      </c>
      <c r="J31" s="79">
        <f t="shared" si="2"/>
        <v>0.44856810000000003</v>
      </c>
      <c r="K31" s="79">
        <f t="shared" si="6"/>
        <v>1</v>
      </c>
      <c r="L31" s="76"/>
    </row>
    <row r="32" spans="1:12" s="83" customFormat="1">
      <c r="A32" s="77">
        <v>8</v>
      </c>
      <c r="B32" s="75" t="s">
        <v>148</v>
      </c>
      <c r="C32" s="78">
        <v>1.393794</v>
      </c>
      <c r="D32" s="79">
        <v>1.393794</v>
      </c>
      <c r="E32" s="80">
        <f t="shared" si="1"/>
        <v>0</v>
      </c>
      <c r="F32" s="81">
        <f t="shared" si="3"/>
        <v>0.1</v>
      </c>
      <c r="G32" s="82">
        <f t="shared" si="4"/>
        <v>0.13937940000000001</v>
      </c>
      <c r="H32" s="79">
        <v>0</v>
      </c>
      <c r="I32" s="79">
        <f t="shared" si="5"/>
        <v>0</v>
      </c>
      <c r="J32" s="79">
        <f t="shared" si="2"/>
        <v>0.13937940000000001</v>
      </c>
      <c r="K32" s="79">
        <f t="shared" si="6"/>
        <v>1</v>
      </c>
    </row>
    <row r="33" spans="1:11" s="83" customFormat="1">
      <c r="A33" s="77">
        <v>30</v>
      </c>
      <c r="B33" s="75" t="s">
        <v>128</v>
      </c>
      <c r="C33" s="78">
        <v>1.1514520000000001</v>
      </c>
      <c r="D33" s="79">
        <v>1.1514520000000001</v>
      </c>
      <c r="E33" s="80">
        <f t="shared" si="1"/>
        <v>0</v>
      </c>
      <c r="F33" s="81">
        <f t="shared" si="3"/>
        <v>0.1</v>
      </c>
      <c r="G33" s="82">
        <f t="shared" si="4"/>
        <v>0.11514520000000002</v>
      </c>
      <c r="H33" s="79">
        <v>0</v>
      </c>
      <c r="I33" s="79">
        <f t="shared" si="5"/>
        <v>0</v>
      </c>
      <c r="J33" s="79">
        <f t="shared" si="2"/>
        <v>0.11514520000000002</v>
      </c>
      <c r="K33" s="79">
        <f t="shared" si="6"/>
        <v>1</v>
      </c>
    </row>
    <row r="34" spans="1:11" s="83" customFormat="1">
      <c r="A34" s="77">
        <v>37</v>
      </c>
      <c r="B34" s="75" t="s">
        <v>125</v>
      </c>
      <c r="C34" s="78">
        <v>0.75235599999999991</v>
      </c>
      <c r="D34" s="79">
        <v>0.75235599999999991</v>
      </c>
      <c r="E34" s="80">
        <f t="shared" si="1"/>
        <v>0</v>
      </c>
      <c r="F34" s="81">
        <f t="shared" si="3"/>
        <v>0.1</v>
      </c>
      <c r="G34" s="82">
        <f t="shared" si="4"/>
        <v>7.52356E-2</v>
      </c>
      <c r="H34" s="79">
        <v>0</v>
      </c>
      <c r="I34" s="79">
        <f t="shared" si="5"/>
        <v>0</v>
      </c>
      <c r="J34" s="79">
        <f t="shared" si="2"/>
        <v>7.52356E-2</v>
      </c>
      <c r="K34" s="79">
        <f t="shared" si="6"/>
        <v>1</v>
      </c>
    </row>
    <row r="35" spans="1:11" s="83" customFormat="1">
      <c r="A35" s="77">
        <v>24</v>
      </c>
      <c r="B35" s="75" t="s">
        <v>121</v>
      </c>
      <c r="C35" s="78">
        <v>0.71180100000000002</v>
      </c>
      <c r="D35" s="79">
        <v>0.71180100000000002</v>
      </c>
      <c r="E35" s="80">
        <f t="shared" si="1"/>
        <v>0</v>
      </c>
      <c r="F35" s="81">
        <f t="shared" si="3"/>
        <v>0.1</v>
      </c>
      <c r="G35" s="82">
        <f t="shared" si="4"/>
        <v>7.118010000000001E-2</v>
      </c>
      <c r="H35" s="79">
        <v>0</v>
      </c>
      <c r="I35" s="79">
        <f t="shared" si="5"/>
        <v>0</v>
      </c>
      <c r="J35" s="79">
        <f t="shared" si="2"/>
        <v>7.118010000000001E-2</v>
      </c>
      <c r="K35" s="79">
        <f t="shared" si="6"/>
        <v>1</v>
      </c>
    </row>
    <row r="36" spans="1:11" s="83" customFormat="1">
      <c r="A36" s="77">
        <v>34</v>
      </c>
      <c r="B36" s="75" t="s">
        <v>263</v>
      </c>
      <c r="C36" s="78">
        <v>0.701766</v>
      </c>
      <c r="D36" s="79">
        <v>0.701766</v>
      </c>
      <c r="E36" s="80">
        <f t="shared" si="1"/>
        <v>0</v>
      </c>
      <c r="F36" s="81">
        <f>IF(C36&gt;20,IF(E36&lt;14%,15%,10%),IF(E36&lt;14%,10%,8%))</f>
        <v>0.1</v>
      </c>
      <c r="G36" s="82">
        <f t="shared" si="4"/>
        <v>7.0176600000000006E-2</v>
      </c>
      <c r="H36" s="79">
        <v>0.68972900000000004</v>
      </c>
      <c r="I36" s="79">
        <f t="shared" si="5"/>
        <v>0.13794580000000001</v>
      </c>
      <c r="J36" s="79">
        <f t="shared" si="2"/>
        <v>0.20812240000000001</v>
      </c>
      <c r="K36" s="79">
        <f t="shared" si="6"/>
        <v>1</v>
      </c>
    </row>
    <row r="37" spans="1:11" s="83" customFormat="1">
      <c r="A37" s="77">
        <v>2</v>
      </c>
      <c r="B37" s="75" t="s">
        <v>117</v>
      </c>
      <c r="C37" s="78">
        <v>0.67918400000000001</v>
      </c>
      <c r="D37" s="79">
        <v>0.67918400000000001</v>
      </c>
      <c r="E37" s="80">
        <f t="shared" si="1"/>
        <v>0</v>
      </c>
      <c r="F37" s="81">
        <f t="shared" si="3"/>
        <v>0.1</v>
      </c>
      <c r="G37" s="82">
        <f t="shared" si="4"/>
        <v>6.7918400000000004E-2</v>
      </c>
      <c r="H37" s="79">
        <v>0</v>
      </c>
      <c r="I37" s="79">
        <f t="shared" si="5"/>
        <v>0</v>
      </c>
      <c r="J37" s="79">
        <f t="shared" si="2"/>
        <v>6.7918400000000004E-2</v>
      </c>
      <c r="K37" s="79">
        <f t="shared" si="6"/>
        <v>1</v>
      </c>
    </row>
    <row r="38" spans="1:11" s="83" customFormat="1">
      <c r="A38" s="77">
        <v>31</v>
      </c>
      <c r="B38" s="75" t="s">
        <v>159</v>
      </c>
      <c r="C38" s="78">
        <v>0.65218500000000001</v>
      </c>
      <c r="D38" s="79">
        <v>0.65218500000000001</v>
      </c>
      <c r="E38" s="80">
        <f t="shared" si="1"/>
        <v>0</v>
      </c>
      <c r="F38" s="81">
        <f t="shared" si="3"/>
        <v>0.1</v>
      </c>
      <c r="G38" s="82">
        <f t="shared" si="4"/>
        <v>6.5218499999999999E-2</v>
      </c>
      <c r="H38" s="79">
        <v>0</v>
      </c>
      <c r="I38" s="79">
        <f t="shared" si="5"/>
        <v>0</v>
      </c>
      <c r="J38" s="79">
        <f t="shared" si="2"/>
        <v>6.5218499999999999E-2</v>
      </c>
      <c r="K38" s="79">
        <f t="shared" si="6"/>
        <v>1</v>
      </c>
    </row>
    <row r="39" spans="1:11" s="83" customFormat="1">
      <c r="A39" s="77">
        <v>38</v>
      </c>
      <c r="B39" s="75" t="s">
        <v>151</v>
      </c>
      <c r="C39" s="78">
        <v>0.63586699999999996</v>
      </c>
      <c r="D39" s="79">
        <v>0.63586699999999996</v>
      </c>
      <c r="E39" s="80">
        <f t="shared" si="1"/>
        <v>0</v>
      </c>
      <c r="F39" s="81">
        <f t="shared" si="3"/>
        <v>0.1</v>
      </c>
      <c r="G39" s="82">
        <f t="shared" si="4"/>
        <v>6.3586699999999996E-2</v>
      </c>
      <c r="H39" s="79">
        <v>0</v>
      </c>
      <c r="I39" s="79">
        <f t="shared" si="5"/>
        <v>0</v>
      </c>
      <c r="J39" s="79">
        <f t="shared" si="2"/>
        <v>6.3586699999999996E-2</v>
      </c>
      <c r="K39" s="79">
        <f t="shared" si="6"/>
        <v>1</v>
      </c>
    </row>
    <row r="40" spans="1:11" s="83" customFormat="1">
      <c r="A40" s="77">
        <v>10</v>
      </c>
      <c r="B40" s="75" t="s">
        <v>126</v>
      </c>
      <c r="C40" s="78">
        <v>0.62237700000000007</v>
      </c>
      <c r="D40" s="79">
        <v>0.62237700000000007</v>
      </c>
      <c r="E40" s="80">
        <f t="shared" si="1"/>
        <v>0</v>
      </c>
      <c r="F40" s="81">
        <f t="shared" si="3"/>
        <v>0.1</v>
      </c>
      <c r="G40" s="82">
        <f t="shared" si="4"/>
        <v>6.2237700000000007E-2</v>
      </c>
      <c r="H40" s="79">
        <v>0</v>
      </c>
      <c r="I40" s="79">
        <f t="shared" si="5"/>
        <v>0</v>
      </c>
      <c r="J40" s="79">
        <f t="shared" si="2"/>
        <v>6.2237700000000007E-2</v>
      </c>
      <c r="K40" s="79">
        <f t="shared" si="6"/>
        <v>1</v>
      </c>
    </row>
    <row r="41" spans="1:11" s="83" customFormat="1">
      <c r="A41" s="77">
        <v>9</v>
      </c>
      <c r="B41" s="75" t="s">
        <v>149</v>
      </c>
      <c r="C41" s="78">
        <v>0.57329500000000011</v>
      </c>
      <c r="D41" s="79">
        <v>0.57329500000000011</v>
      </c>
      <c r="E41" s="80">
        <f t="shared" si="1"/>
        <v>0</v>
      </c>
      <c r="F41" s="81">
        <f t="shared" si="3"/>
        <v>0.1</v>
      </c>
      <c r="G41" s="82">
        <f t="shared" si="4"/>
        <v>5.7329500000000012E-2</v>
      </c>
      <c r="H41" s="79">
        <v>0.5</v>
      </c>
      <c r="I41" s="79">
        <f t="shared" si="5"/>
        <v>0.1</v>
      </c>
      <c r="J41" s="79">
        <f t="shared" si="2"/>
        <v>0.15732950000000001</v>
      </c>
      <c r="K41" s="79">
        <f t="shared" si="6"/>
        <v>1</v>
      </c>
    </row>
    <row r="42" spans="1:11" s="83" customFormat="1">
      <c r="A42" s="77">
        <v>23</v>
      </c>
      <c r="B42" s="75" t="s">
        <v>127</v>
      </c>
      <c r="C42" s="78">
        <v>0.51864700000000008</v>
      </c>
      <c r="D42" s="79">
        <v>0.51864700000000008</v>
      </c>
      <c r="E42" s="80">
        <f t="shared" si="1"/>
        <v>0</v>
      </c>
      <c r="F42" s="81">
        <f t="shared" si="3"/>
        <v>0.1</v>
      </c>
      <c r="G42" s="82">
        <f t="shared" si="4"/>
        <v>5.1864700000000014E-2</v>
      </c>
      <c r="H42" s="79">
        <v>0</v>
      </c>
      <c r="I42" s="79">
        <f t="shared" si="5"/>
        <v>0</v>
      </c>
      <c r="J42" s="79">
        <f t="shared" si="2"/>
        <v>5.1864700000000014E-2</v>
      </c>
      <c r="K42" s="79">
        <f t="shared" si="6"/>
        <v>1</v>
      </c>
    </row>
    <row r="43" spans="1:11" s="83" customFormat="1">
      <c r="A43" s="77">
        <v>36</v>
      </c>
      <c r="B43" s="75" t="s">
        <v>120</v>
      </c>
      <c r="C43" s="78">
        <v>0.50143399999999994</v>
      </c>
      <c r="D43" s="79">
        <v>0.50143399999999994</v>
      </c>
      <c r="E43" s="80">
        <f t="shared" si="1"/>
        <v>0</v>
      </c>
      <c r="F43" s="81">
        <f t="shared" si="3"/>
        <v>0.1</v>
      </c>
      <c r="G43" s="82">
        <f t="shared" si="4"/>
        <v>5.0143399999999998E-2</v>
      </c>
      <c r="H43" s="79">
        <v>0</v>
      </c>
      <c r="I43" s="79">
        <f t="shared" si="5"/>
        <v>0</v>
      </c>
      <c r="J43" s="79">
        <f t="shared" si="2"/>
        <v>5.0143399999999998E-2</v>
      </c>
      <c r="K43" s="79">
        <f t="shared" si="6"/>
        <v>1</v>
      </c>
    </row>
    <row r="44" spans="1:11" s="83" customFormat="1">
      <c r="A44" s="77">
        <v>5</v>
      </c>
      <c r="B44" s="75" t="s">
        <v>124</v>
      </c>
      <c r="C44" s="78">
        <v>6.8615999999999996E-2</v>
      </c>
      <c r="D44" s="79">
        <v>6.8615999999999996E-2</v>
      </c>
      <c r="E44" s="80">
        <f t="shared" si="1"/>
        <v>0</v>
      </c>
      <c r="F44" s="81">
        <f t="shared" si="3"/>
        <v>0.1</v>
      </c>
      <c r="G44" s="82">
        <f t="shared" si="4"/>
        <v>6.8615999999999998E-3</v>
      </c>
      <c r="H44" s="79">
        <v>0</v>
      </c>
      <c r="I44" s="79">
        <f t="shared" si="5"/>
        <v>0</v>
      </c>
      <c r="J44" s="79">
        <f t="shared" si="2"/>
        <v>6.8615999999999998E-3</v>
      </c>
      <c r="K44" s="79">
        <f t="shared" si="6"/>
        <v>1</v>
      </c>
    </row>
    <row r="45" spans="1:11" s="83" customFormat="1">
      <c r="A45" s="77">
        <v>15</v>
      </c>
      <c r="B45" s="75" t="s">
        <v>158</v>
      </c>
      <c r="C45" s="78">
        <v>2.9807999999999998E-2</v>
      </c>
      <c r="D45" s="79">
        <v>2.9807999999999998E-2</v>
      </c>
      <c r="E45" s="80">
        <f t="shared" si="1"/>
        <v>0</v>
      </c>
      <c r="F45" s="81">
        <f t="shared" si="3"/>
        <v>0.1</v>
      </c>
      <c r="G45" s="82">
        <f t="shared" si="4"/>
        <v>2.9808E-3</v>
      </c>
      <c r="H45" s="79">
        <v>0.6</v>
      </c>
      <c r="I45" s="79">
        <f t="shared" si="5"/>
        <v>0.12</v>
      </c>
      <c r="J45" s="79">
        <f t="shared" si="2"/>
        <v>0.1229808</v>
      </c>
      <c r="K45" s="79">
        <f t="shared" si="6"/>
        <v>1</v>
      </c>
    </row>
    <row r="46" spans="1:11" s="83" customFormat="1">
      <c r="A46" s="77">
        <v>25</v>
      </c>
      <c r="B46" s="75" t="s">
        <v>162</v>
      </c>
      <c r="C46" s="78">
        <v>2.9807999999999998E-2</v>
      </c>
      <c r="D46" s="79">
        <v>2.9807999999999998E-2</v>
      </c>
      <c r="E46" s="80">
        <f t="shared" si="1"/>
        <v>0</v>
      </c>
      <c r="F46" s="81">
        <f t="shared" si="3"/>
        <v>0.1</v>
      </c>
      <c r="G46" s="82">
        <f t="shared" si="4"/>
        <v>2.9808E-3</v>
      </c>
      <c r="H46" s="79">
        <v>0</v>
      </c>
      <c r="I46" s="79">
        <f t="shared" si="5"/>
        <v>0</v>
      </c>
      <c r="J46" s="79">
        <f t="shared" si="2"/>
        <v>2.9808E-3</v>
      </c>
      <c r="K46" s="79">
        <f t="shared" si="6"/>
        <v>1</v>
      </c>
    </row>
    <row r="47" spans="1:11" s="83" customFormat="1">
      <c r="A47" s="77">
        <v>33</v>
      </c>
      <c r="B47" s="75" t="s">
        <v>155</v>
      </c>
      <c r="C47" s="78">
        <v>2.9807999999999998E-2</v>
      </c>
      <c r="D47" s="79">
        <v>2.9807999999999998E-2</v>
      </c>
      <c r="E47" s="80">
        <f t="shared" si="1"/>
        <v>0</v>
      </c>
      <c r="F47" s="81">
        <f t="shared" si="3"/>
        <v>0.1</v>
      </c>
      <c r="G47" s="82">
        <f t="shared" si="4"/>
        <v>2.9808E-3</v>
      </c>
      <c r="H47" s="79">
        <v>0.6</v>
      </c>
      <c r="I47" s="79">
        <f t="shared" si="5"/>
        <v>0.12</v>
      </c>
      <c r="J47" s="79">
        <f t="shared" si="2"/>
        <v>0.1229808</v>
      </c>
      <c r="K47" s="79">
        <f t="shared" si="6"/>
        <v>1</v>
      </c>
    </row>
    <row r="48" spans="1:11" s="83" customFormat="1">
      <c r="A48" s="77">
        <v>41</v>
      </c>
      <c r="B48" s="75" t="s">
        <v>156</v>
      </c>
      <c r="C48" s="78">
        <v>2.9807999999999998E-2</v>
      </c>
      <c r="D48" s="79">
        <v>2.9807999999999998E-2</v>
      </c>
      <c r="E48" s="80">
        <f t="shared" si="1"/>
        <v>0</v>
      </c>
      <c r="F48" s="81">
        <f t="shared" si="3"/>
        <v>0.1</v>
      </c>
      <c r="G48" s="82">
        <f t="shared" si="4"/>
        <v>2.9808E-3</v>
      </c>
      <c r="H48" s="84">
        <v>0</v>
      </c>
      <c r="I48" s="79">
        <f t="shared" si="5"/>
        <v>0</v>
      </c>
      <c r="J48" s="79">
        <f t="shared" si="2"/>
        <v>2.9808E-3</v>
      </c>
      <c r="K48" s="79">
        <f t="shared" si="6"/>
        <v>1</v>
      </c>
    </row>
    <row r="50" spans="3:3">
      <c r="C50" s="24">
        <v>10000</v>
      </c>
    </row>
  </sheetData>
  <mergeCells count="7">
    <mergeCell ref="C4:G4"/>
    <mergeCell ref="H4:I4"/>
    <mergeCell ref="J4:K4"/>
    <mergeCell ref="J3:K3"/>
    <mergeCell ref="A2:K2"/>
    <mergeCell ref="A4:A5"/>
    <mergeCell ref="B4:B5"/>
  </mergeCells>
  <phoneticPr fontId="6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85" orientation="portrait" horizontalDpi="300" verticalDpi="30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6</vt:i4>
      </vt:variant>
    </vt:vector>
  </HeadingPairs>
  <TitlesOfParts>
    <vt:vector size="9" baseType="lpstr">
      <vt:lpstr>附件</vt:lpstr>
      <vt:lpstr>参阅件2生源地明细</vt:lpstr>
      <vt:lpstr>参阅件3校园地明细</vt:lpstr>
      <vt:lpstr>参阅件2生源地明细!Print_Area</vt:lpstr>
      <vt:lpstr>参阅件3校园地明细!Print_Area</vt:lpstr>
      <vt:lpstr>附件!Print_Area</vt:lpstr>
      <vt:lpstr>参阅件2生源地明细!Print_Titles</vt:lpstr>
      <vt:lpstr>参阅件3校园地明细!Print_Titles</vt:lpstr>
      <vt:lpstr>附件!Print_Titles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尹剑锋 null</cp:lastModifiedBy>
  <cp:lastPrinted>2020-08-13T10:45:46Z</cp:lastPrinted>
  <dcterms:created xsi:type="dcterms:W3CDTF">2018-08-02T02:38:00Z</dcterms:created>
  <dcterms:modified xsi:type="dcterms:W3CDTF">2020-08-13T10:54:18Z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