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'Sheet1'!$B$5:$N$146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<sst xmlns="http://schemas.openxmlformats.org/spreadsheetml/2006/main" count="173" uniqueCount="159">
  <si>
    <t>浏阳市</t>
  </si>
  <si>
    <t>宁乡县</t>
  </si>
  <si>
    <t>茶陵县</t>
  </si>
  <si>
    <t>炎陵县</t>
  </si>
  <si>
    <t>衡阳县</t>
  </si>
  <si>
    <t>常宁市</t>
  </si>
  <si>
    <t>邵阳县</t>
  </si>
  <si>
    <t>城步县</t>
  </si>
  <si>
    <t>东安县</t>
  </si>
  <si>
    <t>双牌县</t>
  </si>
  <si>
    <t>省级财政2017年应负担金额</t>
  </si>
  <si>
    <t>市县名称</t>
  </si>
  <si>
    <t>全省合计</t>
  </si>
  <si>
    <t>长沙市</t>
  </si>
  <si>
    <t>长沙市小计</t>
  </si>
  <si>
    <t>市本级及所辖区小计</t>
  </si>
  <si>
    <t>市本级</t>
  </si>
  <si>
    <t>长沙县</t>
  </si>
  <si>
    <t>望城区</t>
  </si>
  <si>
    <t>株洲市</t>
  </si>
  <si>
    <t>株洲市小计</t>
  </si>
  <si>
    <t>株洲县</t>
  </si>
  <si>
    <t>醴陵市</t>
  </si>
  <si>
    <t>攸县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</si>
  <si>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</si>
  <si>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</si>
  <si>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</si>
  <si>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</si>
  <si>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</si>
  <si>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</si>
  <si>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</si>
  <si>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</si>
  <si>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</si>
  <si>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</si>
  <si>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</si>
  <si>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</si>
  <si>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</si>
  <si>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衡山县</t>
  </si>
  <si>
    <t>衡东县</t>
  </si>
  <si>
    <t>祁东县</t>
  </si>
  <si>
    <t>耒阳市</t>
  </si>
  <si>
    <t>邵阳市</t>
  </si>
  <si>
    <t>邵阳市小计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</si>
  <si>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</si>
  <si>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</si>
  <si>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</si>
  <si>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</si>
  <si>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</si>
  <si>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</si>
  <si>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</si>
  <si>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</si>
  <si>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</si>
  <si>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</si>
  <si>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</si>
  <si>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</si>
  <si>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</si>
  <si>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</si>
  <si>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</si>
  <si>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</si>
  <si>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</si>
  <si>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</si>
  <si>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</si>
  <si>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</si>
  <si>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</si>
  <si>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</si>
  <si>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</si>
  <si>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</si>
  <si>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</si>
  <si>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</si>
  <si>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</si>
  <si>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</si>
  <si>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</si>
  <si>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</si>
  <si>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</si>
  <si>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永定区</t>
  </si>
  <si>
    <t>武陵源区</t>
  </si>
  <si>
    <t>慈利县</t>
  </si>
  <si>
    <t>桑植县</t>
  </si>
  <si>
    <t>益阳市</t>
  </si>
  <si>
    <t>益阳市小计</t>
  </si>
  <si>
    <t>资阳区</t>
  </si>
  <si>
    <t>赫山区</t>
  </si>
  <si>
    <t>沅江市</t>
  </si>
  <si>
    <t>南县</t>
  </si>
  <si>
    <t>桃江县</t>
  </si>
  <si>
    <t>安化县</t>
  </si>
  <si>
    <t>永州市</t>
  </si>
  <si>
    <t>永州市小计</t>
  </si>
  <si>
    <t>零陵区</t>
  </si>
  <si>
    <t>冷水滩区</t>
  </si>
  <si>
    <t>道县</t>
  </si>
  <si>
    <t>宁远县</t>
  </si>
  <si>
    <t>江永县</t>
  </si>
  <si>
    <t>江华县</t>
  </si>
  <si>
    <t>蓝山县</t>
  </si>
  <si>
    <t>新田县</t>
  </si>
  <si>
    <t>祁阳县</t>
  </si>
  <si>
    <t>郴州市</t>
  </si>
  <si>
    <t>郴州市小计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</si>
  <si>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</si>
  <si>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</si>
  <si>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</si>
  <si>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</si>
  <si>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</si>
  <si>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</si>
  <si>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</si>
  <si>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</si>
  <si>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</si>
  <si>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</si>
  <si>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</si>
  <si>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娄星区</t>
  </si>
  <si>
    <t>涟源市</t>
  </si>
  <si>
    <t>冷水江市</t>
  </si>
  <si>
    <t>双峰县</t>
  </si>
  <si>
    <t>新化县</t>
  </si>
  <si>
    <t>怀化市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</si>
  <si>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</si>
  <si>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</si>
  <si>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</si>
  <si>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</si>
  <si>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</si>
  <si>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</si>
  <si>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</si>
  <si>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</si>
  <si>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</si>
  <si>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</si>
  <si>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</si>
  <si>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</si>
  <si>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</si>
  <si>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</si>
  <si>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</si>
  <si>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</si>
  <si>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</si>
  <si>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</si>
  <si>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</si>
  <si>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</si>
  <si>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</si>
  <si>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</si>
  <si>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</si>
  <si>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</si>
  <si>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市本级</t>
  </si>
  <si>
    <t>市本级</t>
  </si>
  <si>
    <t>应结算2017年省级财政资金</t>
  </si>
  <si>
    <t>备注</t>
  </si>
  <si>
    <t>应结算2016年新农合中央财政补助</t>
  </si>
  <si>
    <t>应结算2016年城镇居民医保中央财政补助</t>
  </si>
  <si>
    <t>中央财政2017年应负担金额</t>
  </si>
  <si>
    <t>应结算2017年度中央财政补助</t>
  </si>
  <si>
    <t>此次调拨市县专户金额</t>
  </si>
  <si>
    <t>此次提前下达中央财政补助</t>
  </si>
  <si>
    <t>此次提前下达省级财政补助</t>
  </si>
  <si>
    <t>单位：万元</t>
  </si>
  <si>
    <t>来源：财社〔2017〕222号1667884万元，省级财政511045万元</t>
  </si>
  <si>
    <t>归集省级结算资金金额</t>
  </si>
  <si>
    <t>中央财政2017年前三批下达资金金额</t>
  </si>
  <si>
    <t>栏数</t>
  </si>
  <si>
    <t>附件：</t>
  </si>
  <si>
    <t>注：计算公式为第8栏=（第1栏+第5栏）*1.0445，第9栏=第6栏*0.8+第7栏，第5栏=第1栏+第2栏+第3栏-第4栏</t>
  </si>
  <si>
    <t>提前下达2018年城乡居民医保中央和省级财政补助资金预算指标安排表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</si>
</sst>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left" vertical="center"/>
      <protection/>
    </xf>
    <xf numFmtId="178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16" applyNumberFormat="1" applyFont="1" applyFill="1" applyBorder="1" applyAlignment="1">
      <alignment horizontal="center" vertical="center" wrapText="1"/>
      <protection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16" applyNumberFormat="1" applyFont="1" applyFill="1" applyBorder="1" applyAlignment="1">
      <alignment horizontal="center" vertical="center" wrapText="1"/>
      <protection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1" max="1" width="3.125" style="0" customWidth="1"/>
    <col min="2" max="2" width="10.375" style="0" customWidth="1"/>
    <col min="3" max="3" width="9.75390625" style="0" customWidth="1"/>
    <col min="4" max="5" width="8.875" style="0" customWidth="1"/>
    <col min="6" max="6" width="7.875" style="13" customWidth="1"/>
    <col min="7" max="7" width="9.625" style="13" customWidth="1"/>
    <col min="8" max="8" width="8.50390625" style="17" customWidth="1"/>
    <col min="9" max="9" width="6.75390625" style="0" customWidth="1"/>
    <col min="10" max="10" width="8.625" style="17" customWidth="1"/>
    <col min="11" max="11" width="8.125" style="17" customWidth="1"/>
    <col min="12" max="12" width="6.875" style="29" customWidth="1"/>
    <col min="13" max="13" width="8.50390625" style="0" customWidth="1"/>
    <col min="14" max="14" width="15.75390625" style="0" customWidth="1"/>
  </cols>
  <sheetData>
    <row r="1" spans="1:7" ht="14.25">
      <c r="A1" t="s">
        <v>156</v>
      </c>
      <c r="F1" s="16"/>
      <c r="G1" s="16"/>
    </row>
    <row r="2" spans="1:14" ht="25.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6:14" ht="14.25">
      <c r="F3" s="16"/>
      <c r="G3" s="16"/>
      <c r="N3" s="19" t="s">
        <v>151</v>
      </c>
    </row>
    <row r="4" spans="1:14" ht="14.25">
      <c r="A4" s="39" t="s">
        <v>157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71.25" customHeight="1">
      <c r="A5" s="15"/>
      <c r="B5" s="1" t="s">
        <v>11</v>
      </c>
      <c r="C5" s="2" t="s">
        <v>146</v>
      </c>
      <c r="D5" s="2" t="s">
        <v>144</v>
      </c>
      <c r="E5" s="2" t="s">
        <v>145</v>
      </c>
      <c r="F5" s="3" t="s">
        <v>154</v>
      </c>
      <c r="G5" s="3" t="s">
        <v>147</v>
      </c>
      <c r="H5" s="24" t="s">
        <v>10</v>
      </c>
      <c r="I5" s="24" t="s">
        <v>142</v>
      </c>
      <c r="J5" s="18" t="s">
        <v>149</v>
      </c>
      <c r="K5" s="18" t="s">
        <v>150</v>
      </c>
      <c r="L5" s="24" t="s">
        <v>153</v>
      </c>
      <c r="M5" s="24" t="s">
        <v>148</v>
      </c>
      <c r="N5" s="2" t="s">
        <v>143</v>
      </c>
    </row>
    <row r="6" spans="1:14" s="13" customFormat="1" ht="15.75" customHeight="1">
      <c r="A6" s="40" t="s">
        <v>155</v>
      </c>
      <c r="B6" s="4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/>
    </row>
    <row r="7" spans="1:14" ht="49.5" customHeight="1">
      <c r="A7" s="4" t="s">
        <v>12</v>
      </c>
      <c r="B7" s="5"/>
      <c r="C7" s="26">
        <f>C8+C15+C23+C29+C43+C57+C66+C77+C83+C91+C104+C116+C123+C138</f>
        <v>1659025.5</v>
      </c>
      <c r="D7" s="26">
        <f>D8+D15+D23+D29+D43+D57+D66+D77+D83+D91+D104+D116+D123+D138</f>
        <v>-32495.899999999994</v>
      </c>
      <c r="E7" s="26">
        <f>E8+E15+E23+E29+E43+E57+E66+E77+E83+E91+E104+E116+E123+E138</f>
        <v>-20172.69</v>
      </c>
      <c r="F7" s="22">
        <v>1668633</v>
      </c>
      <c r="G7" s="26">
        <f>G8+G15+G23+G29+G43+G57+G66+G77+G83+G91+G104+G116+G123+G138</f>
        <v>-62276.200000000004</v>
      </c>
      <c r="H7" s="26">
        <f aca="true" t="shared" si="0" ref="H7:M7">H8+H15+H23+H29+H43+H57+H66+H77+H83+H91+H104+H116+H123+H138</f>
        <v>639759.4</v>
      </c>
      <c r="I7" s="26">
        <f t="shared" si="0"/>
        <v>-762.8</v>
      </c>
      <c r="J7" s="20">
        <f t="shared" si="0"/>
        <v>1667884</v>
      </c>
      <c r="K7" s="20">
        <f t="shared" si="0"/>
        <v>511045</v>
      </c>
      <c r="L7" s="22">
        <f t="shared" si="0"/>
        <v>275457</v>
      </c>
      <c r="M7" s="22">
        <f t="shared" si="0"/>
        <v>1903472</v>
      </c>
      <c r="N7" s="31" t="s">
        <v>152</v>
      </c>
    </row>
    <row r="8" spans="1:14" ht="14.25">
      <c r="A8" s="36" t="s">
        <v>13</v>
      </c>
      <c r="B8" s="6" t="s">
        <v>14</v>
      </c>
      <c r="C8" s="27">
        <f>SUM(C10:C14)</f>
        <v>126360.00000000001</v>
      </c>
      <c r="D8" s="27">
        <f aca="true" t="shared" si="1" ref="D8:M8">SUM(D10:D14)</f>
        <v>-5006.199999999999</v>
      </c>
      <c r="E8" s="27">
        <f t="shared" si="1"/>
        <v>2530.3379999999997</v>
      </c>
      <c r="F8" s="23">
        <v>127515</v>
      </c>
      <c r="G8" s="27">
        <f t="shared" si="1"/>
        <v>-3630.8999999999996</v>
      </c>
      <c r="H8" s="27">
        <f t="shared" si="1"/>
        <v>37029.5</v>
      </c>
      <c r="I8" s="27">
        <f t="shared" si="1"/>
        <v>-402.6</v>
      </c>
      <c r="J8" s="21">
        <f t="shared" si="1"/>
        <v>128271</v>
      </c>
      <c r="K8" s="21">
        <f t="shared" si="1"/>
        <v>29220</v>
      </c>
      <c r="L8" s="23">
        <f t="shared" si="1"/>
        <v>0</v>
      </c>
      <c r="M8" s="23">
        <f t="shared" si="1"/>
        <v>157491</v>
      </c>
      <c r="N8" s="7"/>
    </row>
    <row r="9" spans="1:14" ht="24">
      <c r="A9" s="37"/>
      <c r="B9" s="6" t="s">
        <v>15</v>
      </c>
      <c r="C9" s="27">
        <f>SUM(C10:C12)</f>
        <v>66166.90000000001</v>
      </c>
      <c r="D9" s="27">
        <f aca="true" t="shared" si="2" ref="D9:M9">SUM(D10:D12)</f>
        <v>-3336.699999999998</v>
      </c>
      <c r="E9" s="27">
        <f t="shared" si="2"/>
        <v>2444.814</v>
      </c>
      <c r="F9" s="23">
        <v>66714</v>
      </c>
      <c r="G9" s="27">
        <f t="shared" si="2"/>
        <v>-1439</v>
      </c>
      <c r="H9" s="27">
        <f t="shared" si="2"/>
        <v>10152.6</v>
      </c>
      <c r="I9" s="27">
        <f t="shared" si="2"/>
        <v>-402.6</v>
      </c>
      <c r="J9" s="21">
        <f t="shared" si="2"/>
        <v>67689</v>
      </c>
      <c r="K9" s="21">
        <f t="shared" si="2"/>
        <v>7719</v>
      </c>
      <c r="L9" s="23">
        <f t="shared" si="2"/>
        <v>0</v>
      </c>
      <c r="M9" s="23">
        <f t="shared" si="2"/>
        <v>75408</v>
      </c>
      <c r="N9" s="7"/>
    </row>
    <row r="10" spans="1:14" ht="14.25">
      <c r="A10" s="37"/>
      <c r="B10" s="1" t="s">
        <v>16</v>
      </c>
      <c r="C10" s="26">
        <v>39096.8</v>
      </c>
      <c r="D10" s="7">
        <v>-532.6</v>
      </c>
      <c r="E10" s="26">
        <v>2516.87</v>
      </c>
      <c r="F10" s="11">
        <v>41584</v>
      </c>
      <c r="G10" s="12">
        <f>ROUND(C10+D10+E10-F10,1)</f>
        <v>-502.9</v>
      </c>
      <c r="H10" s="33">
        <v>9145.2</v>
      </c>
      <c r="I10" s="14"/>
      <c r="J10" s="34">
        <v>40392</v>
      </c>
      <c r="K10" s="34">
        <f>ROUND(H10*0.8+I10,0)</f>
        <v>7316</v>
      </c>
      <c r="L10" s="30"/>
      <c r="M10" s="25">
        <f>J10+K10-L10</f>
        <v>47708</v>
      </c>
      <c r="N10" s="7"/>
    </row>
    <row r="11" spans="1:14" ht="14.25">
      <c r="A11" s="37"/>
      <c r="B11" s="1" t="s">
        <v>17</v>
      </c>
      <c r="C11" s="26">
        <v>16136.3</v>
      </c>
      <c r="D11" s="7">
        <v>-2406.1</v>
      </c>
      <c r="E11" s="26">
        <v>-18.30399999999986</v>
      </c>
      <c r="F11" s="11">
        <v>14274</v>
      </c>
      <c r="G11" s="12">
        <f>ROUND(C11+D11+E11-F11,1)</f>
        <v>-562.1</v>
      </c>
      <c r="H11" s="33">
        <v>600.5</v>
      </c>
      <c r="I11" s="14">
        <v>-219.5</v>
      </c>
      <c r="J11" s="34">
        <f>ROUND((C11+G11)*1.0445,0)</f>
        <v>16267</v>
      </c>
      <c r="K11" s="34">
        <f>ROUND(H11*0.8+I11,0)</f>
        <v>261</v>
      </c>
      <c r="L11" s="30"/>
      <c r="M11" s="25">
        <f>J11+K11-L11</f>
        <v>16528</v>
      </c>
      <c r="N11" s="7"/>
    </row>
    <row r="12" spans="1:14" ht="14.25">
      <c r="A12" s="37"/>
      <c r="B12" s="1" t="s">
        <v>18</v>
      </c>
      <c r="C12" s="26">
        <v>10933.8</v>
      </c>
      <c r="D12" s="7">
        <v>-397.9999999999982</v>
      </c>
      <c r="E12" s="26">
        <v>-53.75199999999995</v>
      </c>
      <c r="F12" s="11">
        <v>10856</v>
      </c>
      <c r="G12" s="12">
        <f>ROUND(C12+D12+E12-F12,1)</f>
        <v>-374</v>
      </c>
      <c r="H12" s="33">
        <v>406.9</v>
      </c>
      <c r="I12" s="14">
        <v>-183.1</v>
      </c>
      <c r="J12" s="34">
        <f>ROUND((C12+G12)*1.0445,0)</f>
        <v>11030</v>
      </c>
      <c r="K12" s="34">
        <f>ROUND(H12*0.8+I12,0)</f>
        <v>142</v>
      </c>
      <c r="L12" s="30"/>
      <c r="M12" s="25">
        <f>J12+K12-L12</f>
        <v>11172</v>
      </c>
      <c r="N12" s="7"/>
    </row>
    <row r="13" spans="1:14" ht="14.25">
      <c r="A13" s="37"/>
      <c r="B13" s="8" t="s">
        <v>0</v>
      </c>
      <c r="C13" s="26">
        <v>31240.4</v>
      </c>
      <c r="D13" s="7">
        <v>-1045.3</v>
      </c>
      <c r="E13" s="26">
        <v>183.8280000000002</v>
      </c>
      <c r="F13" s="11">
        <v>32032</v>
      </c>
      <c r="G13" s="12">
        <f>ROUND(C13+D13+E13-F13,1)</f>
        <v>-1653.1</v>
      </c>
      <c r="H13" s="33">
        <v>13949.2</v>
      </c>
      <c r="I13" s="14"/>
      <c r="J13" s="34">
        <f>ROUND((C13+G13)*1.0445,0)</f>
        <v>30904</v>
      </c>
      <c r="K13" s="34">
        <f>ROUND(H13*0.8+I13,0)</f>
        <v>11159</v>
      </c>
      <c r="L13" s="30"/>
      <c r="M13" s="25">
        <f>J13+K13-L13</f>
        <v>42063</v>
      </c>
      <c r="N13" s="7"/>
    </row>
    <row r="14" spans="1:14" ht="14.25">
      <c r="A14" s="38"/>
      <c r="B14" s="8" t="s">
        <v>1</v>
      </c>
      <c r="C14" s="26">
        <v>28952.7</v>
      </c>
      <c r="D14" s="7">
        <v>-624.2000000000007</v>
      </c>
      <c r="E14" s="26">
        <v>-98.30399999999986</v>
      </c>
      <c r="F14" s="11">
        <v>28769</v>
      </c>
      <c r="G14" s="12">
        <f>ROUND(C14+D14+E14-F14,1)</f>
        <v>-538.8</v>
      </c>
      <c r="H14" s="33">
        <v>12927.7</v>
      </c>
      <c r="I14" s="14"/>
      <c r="J14" s="34">
        <f>ROUND((C14+G14)*1.0445,0)</f>
        <v>29678</v>
      </c>
      <c r="K14" s="34">
        <f>ROUND(H14*0.8+I14,0)</f>
        <v>10342</v>
      </c>
      <c r="L14" s="30"/>
      <c r="M14" s="25">
        <f>J14+K14-L14</f>
        <v>40020</v>
      </c>
      <c r="N14" s="7"/>
    </row>
    <row r="15" spans="1:14" ht="14.25">
      <c r="A15" s="36" t="s">
        <v>19</v>
      </c>
      <c r="B15" s="6" t="s">
        <v>20</v>
      </c>
      <c r="C15" s="27">
        <f>SUM(C17:C22)</f>
        <v>87285.5</v>
      </c>
      <c r="D15" s="27">
        <f aca="true" t="shared" si="3" ref="D15:M15">SUM(D17:D22)</f>
        <v>-2052.1000000000013</v>
      </c>
      <c r="E15" s="27">
        <f t="shared" si="3"/>
        <v>-780.2039999999992</v>
      </c>
      <c r="F15" s="23">
        <v>87587</v>
      </c>
      <c r="G15" s="27">
        <f t="shared" si="3"/>
        <v>-3133.7</v>
      </c>
      <c r="H15" s="27">
        <f t="shared" si="3"/>
        <v>31816.1</v>
      </c>
      <c r="I15" s="27">
        <f t="shared" si="3"/>
        <v>-94.4</v>
      </c>
      <c r="J15" s="21">
        <f t="shared" si="3"/>
        <v>87896</v>
      </c>
      <c r="K15" s="21">
        <f t="shared" si="3"/>
        <v>25359</v>
      </c>
      <c r="L15" s="23">
        <f t="shared" si="3"/>
        <v>9850</v>
      </c>
      <c r="M15" s="23">
        <f t="shared" si="3"/>
        <v>103405</v>
      </c>
      <c r="N15" s="7"/>
    </row>
    <row r="16" spans="1:14" ht="24">
      <c r="A16" s="37"/>
      <c r="B16" s="6" t="s">
        <v>15</v>
      </c>
      <c r="C16" s="27">
        <f>C17</f>
        <v>18416.4</v>
      </c>
      <c r="D16" s="27">
        <f aca="true" t="shared" si="4" ref="D16:M16">D17</f>
        <v>-260.2</v>
      </c>
      <c r="E16" s="27">
        <f t="shared" si="4"/>
        <v>402.4880000000005</v>
      </c>
      <c r="F16" s="23">
        <v>19247</v>
      </c>
      <c r="G16" s="27">
        <f t="shared" si="4"/>
        <v>-688.3</v>
      </c>
      <c r="H16" s="27">
        <f>H17</f>
        <v>2854.1</v>
      </c>
      <c r="I16" s="27">
        <f t="shared" si="4"/>
        <v>-94.4</v>
      </c>
      <c r="J16" s="21">
        <f t="shared" si="4"/>
        <v>18517</v>
      </c>
      <c r="K16" s="21">
        <f t="shared" si="4"/>
        <v>2189</v>
      </c>
      <c r="L16" s="23">
        <f t="shared" si="4"/>
        <v>666</v>
      </c>
      <c r="M16" s="23">
        <f t="shared" si="4"/>
        <v>20040</v>
      </c>
      <c r="N16" s="7"/>
    </row>
    <row r="17" spans="1:14" s="13" customFormat="1" ht="14.25">
      <c r="A17" s="37"/>
      <c r="B17" s="1" t="s">
        <v>140</v>
      </c>
      <c r="C17" s="26">
        <v>18416.4</v>
      </c>
      <c r="D17" s="7">
        <v>-260.2</v>
      </c>
      <c r="E17" s="26">
        <v>402.4880000000005</v>
      </c>
      <c r="F17" s="11">
        <v>19247</v>
      </c>
      <c r="G17" s="12">
        <f aca="true" t="shared" si="5" ref="G17:G22">ROUND(C17+D17+E17-F17,1)</f>
        <v>-688.3</v>
      </c>
      <c r="H17" s="33">
        <v>2854.1</v>
      </c>
      <c r="I17" s="14">
        <v>-94.4</v>
      </c>
      <c r="J17" s="34">
        <f aca="true" t="shared" si="6" ref="J17:J22">ROUND((C17+G17)*1.0445,0)</f>
        <v>18517</v>
      </c>
      <c r="K17" s="34">
        <f aca="true" t="shared" si="7" ref="K17:K22">ROUND(H17*0.8+I17,0)</f>
        <v>2189</v>
      </c>
      <c r="L17" s="30">
        <v>666</v>
      </c>
      <c r="M17" s="25">
        <f aca="true" t="shared" si="8" ref="M17:M22">J17+K17-L17</f>
        <v>20040</v>
      </c>
      <c r="N17" s="7"/>
    </row>
    <row r="18" spans="1:14" ht="14.25">
      <c r="A18" s="37"/>
      <c r="B18" s="8" t="s">
        <v>21</v>
      </c>
      <c r="C18" s="26">
        <v>6974.8</v>
      </c>
      <c r="D18" s="7">
        <v>-80.19999999999982</v>
      </c>
      <c r="E18" s="26">
        <v>-624.832</v>
      </c>
      <c r="F18" s="11">
        <v>6403</v>
      </c>
      <c r="G18" s="12">
        <f t="shared" si="5"/>
        <v>-133.2</v>
      </c>
      <c r="H18" s="33">
        <v>3114.4</v>
      </c>
      <c r="I18" s="14"/>
      <c r="J18" s="34">
        <f t="shared" si="6"/>
        <v>7146</v>
      </c>
      <c r="K18" s="34">
        <f t="shared" si="7"/>
        <v>2492</v>
      </c>
      <c r="L18" s="30">
        <v>646</v>
      </c>
      <c r="M18" s="25">
        <f t="shared" si="8"/>
        <v>8992</v>
      </c>
      <c r="N18" s="7"/>
    </row>
    <row r="19" spans="1:14" ht="14.25">
      <c r="A19" s="37"/>
      <c r="B19" s="8" t="s">
        <v>22</v>
      </c>
      <c r="C19" s="26">
        <v>21600.5</v>
      </c>
      <c r="D19" s="7">
        <v>-856.4000000000015</v>
      </c>
      <c r="E19" s="26">
        <v>-15.00799999999981</v>
      </c>
      <c r="F19" s="11">
        <v>21550</v>
      </c>
      <c r="G19" s="12">
        <f t="shared" si="5"/>
        <v>-820.9</v>
      </c>
      <c r="H19" s="33">
        <v>9644.9</v>
      </c>
      <c r="I19" s="14"/>
      <c r="J19" s="34">
        <f t="shared" si="6"/>
        <v>21704</v>
      </c>
      <c r="K19" s="34">
        <f t="shared" si="7"/>
        <v>7716</v>
      </c>
      <c r="L19" s="30">
        <v>2276</v>
      </c>
      <c r="M19" s="25">
        <f t="shared" si="8"/>
        <v>27144</v>
      </c>
      <c r="N19" s="7"/>
    </row>
    <row r="20" spans="1:14" ht="14.25">
      <c r="A20" s="37"/>
      <c r="B20" s="8" t="s">
        <v>23</v>
      </c>
      <c r="C20" s="26">
        <v>17475.9</v>
      </c>
      <c r="D20" s="7">
        <v>-426.1</v>
      </c>
      <c r="E20" s="26">
        <v>-149.11199999999985</v>
      </c>
      <c r="F20" s="11">
        <v>17585</v>
      </c>
      <c r="G20" s="12">
        <f t="shared" si="5"/>
        <v>-684.3</v>
      </c>
      <c r="H20" s="33">
        <v>9103.7</v>
      </c>
      <c r="I20" s="14"/>
      <c r="J20" s="34">
        <f t="shared" si="6"/>
        <v>17539</v>
      </c>
      <c r="K20" s="34">
        <f t="shared" si="7"/>
        <v>7283</v>
      </c>
      <c r="L20" s="30">
        <v>3466</v>
      </c>
      <c r="M20" s="25">
        <f t="shared" si="8"/>
        <v>21356</v>
      </c>
      <c r="N20" s="7"/>
    </row>
    <row r="21" spans="1:14" ht="14.25">
      <c r="A21" s="37"/>
      <c r="B21" s="8" t="s">
        <v>2</v>
      </c>
      <c r="C21" s="26">
        <v>17421.7</v>
      </c>
      <c r="D21" s="7">
        <v>-392.5</v>
      </c>
      <c r="E21" s="26">
        <v>-392.82</v>
      </c>
      <c r="F21" s="11">
        <v>17317</v>
      </c>
      <c r="G21" s="12">
        <f t="shared" si="5"/>
        <v>-680.6</v>
      </c>
      <c r="H21" s="33">
        <v>5420.1</v>
      </c>
      <c r="I21" s="14"/>
      <c r="J21" s="34">
        <f t="shared" si="6"/>
        <v>17486</v>
      </c>
      <c r="K21" s="34">
        <f t="shared" si="7"/>
        <v>4336</v>
      </c>
      <c r="L21" s="30">
        <v>2437</v>
      </c>
      <c r="M21" s="25">
        <f t="shared" si="8"/>
        <v>19385</v>
      </c>
      <c r="N21" s="7"/>
    </row>
    <row r="22" spans="1:14" ht="14.25">
      <c r="A22" s="38"/>
      <c r="B22" s="8" t="s">
        <v>3</v>
      </c>
      <c r="C22" s="26">
        <v>5396.2</v>
      </c>
      <c r="D22" s="7">
        <v>-36.69999999999982</v>
      </c>
      <c r="E22" s="26">
        <v>-0.9199999999999591</v>
      </c>
      <c r="F22" s="11">
        <v>5485</v>
      </c>
      <c r="G22" s="12">
        <f t="shared" si="5"/>
        <v>-126.4</v>
      </c>
      <c r="H22" s="33">
        <v>1678.9</v>
      </c>
      <c r="I22" s="14"/>
      <c r="J22" s="34">
        <f t="shared" si="6"/>
        <v>5504</v>
      </c>
      <c r="K22" s="34">
        <f t="shared" si="7"/>
        <v>1343</v>
      </c>
      <c r="L22" s="30">
        <v>359</v>
      </c>
      <c r="M22" s="25">
        <f t="shared" si="8"/>
        <v>6488</v>
      </c>
      <c r="N22" s="7"/>
    </row>
    <row r="23" spans="1:14" ht="14.25">
      <c r="A23" s="36" t="s">
        <v>24</v>
      </c>
      <c r="B23" s="6" t="s">
        <v>25</v>
      </c>
      <c r="C23" s="27">
        <f>SUM(C25:C28)</f>
        <v>58786.100000000006</v>
      </c>
      <c r="D23" s="27">
        <f aca="true" t="shared" si="9" ref="D23:M23">SUM(D25:D28)</f>
        <v>-1560.800000000003</v>
      </c>
      <c r="E23" s="27">
        <f t="shared" si="9"/>
        <v>-588.3759999999995</v>
      </c>
      <c r="F23" s="23">
        <v>58065</v>
      </c>
      <c r="G23" s="27">
        <f t="shared" si="9"/>
        <v>-1428.1</v>
      </c>
      <c r="H23" s="27">
        <f t="shared" si="9"/>
        <v>27079.2</v>
      </c>
      <c r="I23" s="27">
        <f t="shared" si="9"/>
        <v>0</v>
      </c>
      <c r="J23" s="21">
        <f t="shared" si="9"/>
        <v>59911</v>
      </c>
      <c r="K23" s="21">
        <f t="shared" si="9"/>
        <v>21664</v>
      </c>
      <c r="L23" s="23">
        <f t="shared" si="9"/>
        <v>8052</v>
      </c>
      <c r="M23" s="23">
        <f t="shared" si="9"/>
        <v>73523</v>
      </c>
      <c r="N23" s="7"/>
    </row>
    <row r="24" spans="1:14" ht="24">
      <c r="A24" s="37"/>
      <c r="B24" s="6" t="s">
        <v>15</v>
      </c>
      <c r="C24" s="27">
        <f>C25</f>
        <v>15570.2</v>
      </c>
      <c r="D24" s="27">
        <f aca="true" t="shared" si="10" ref="D24:M24">D25</f>
        <v>-196</v>
      </c>
      <c r="E24" s="27">
        <f t="shared" si="10"/>
        <v>-283.5599999999995</v>
      </c>
      <c r="F24" s="23">
        <v>15419</v>
      </c>
      <c r="G24" s="27">
        <f t="shared" si="10"/>
        <v>-328.4</v>
      </c>
      <c r="H24" s="27">
        <f t="shared" si="10"/>
        <v>5359.5</v>
      </c>
      <c r="I24" s="27">
        <f t="shared" si="10"/>
        <v>0</v>
      </c>
      <c r="J24" s="21">
        <f t="shared" si="10"/>
        <v>15920</v>
      </c>
      <c r="K24" s="21">
        <f t="shared" si="10"/>
        <v>4288</v>
      </c>
      <c r="L24" s="23">
        <f t="shared" si="10"/>
        <v>1154</v>
      </c>
      <c r="M24" s="23">
        <f t="shared" si="10"/>
        <v>19054</v>
      </c>
      <c r="N24" s="7"/>
    </row>
    <row r="25" spans="1:14" s="13" customFormat="1" ht="14.25">
      <c r="A25" s="37"/>
      <c r="B25" s="1" t="s">
        <v>141</v>
      </c>
      <c r="C25" s="26">
        <v>15570.2</v>
      </c>
      <c r="D25" s="7">
        <v>-196</v>
      </c>
      <c r="E25" s="26">
        <v>-283.5599999999995</v>
      </c>
      <c r="F25" s="11">
        <v>15419</v>
      </c>
      <c r="G25" s="12">
        <f>ROUND(C25+D25+E25-F25,1)</f>
        <v>-328.4</v>
      </c>
      <c r="H25" s="33">
        <v>5359.5</v>
      </c>
      <c r="I25" s="14"/>
      <c r="J25" s="34">
        <f>ROUND((C25+G25)*1.0445,0)</f>
        <v>15920</v>
      </c>
      <c r="K25" s="34">
        <f>ROUND(H25*0.8+I25,0)</f>
        <v>4288</v>
      </c>
      <c r="L25" s="30">
        <v>1154</v>
      </c>
      <c r="M25" s="25">
        <f>J25+K25-L25</f>
        <v>19054</v>
      </c>
      <c r="N25" s="7"/>
    </row>
    <row r="26" spans="1:14" ht="14.25">
      <c r="A26" s="37"/>
      <c r="B26" s="8" t="s">
        <v>26</v>
      </c>
      <c r="C26" s="26">
        <v>20690.2</v>
      </c>
      <c r="D26" s="7">
        <v>-1250.9</v>
      </c>
      <c r="E26" s="26">
        <v>-250.99199999999996</v>
      </c>
      <c r="F26" s="11">
        <v>19828</v>
      </c>
      <c r="G26" s="12">
        <f>ROUND(C26+D26+E26-F26,1)</f>
        <v>-639.7</v>
      </c>
      <c r="H26" s="33">
        <v>10778.2</v>
      </c>
      <c r="I26" s="14"/>
      <c r="J26" s="34">
        <f>ROUND((C26+G26)*1.0445,0)</f>
        <v>20943</v>
      </c>
      <c r="K26" s="34">
        <f>ROUND(H26*0.8+I26,0)</f>
        <v>8623</v>
      </c>
      <c r="L26" s="30">
        <v>2871</v>
      </c>
      <c r="M26" s="25">
        <f>J26+K26-L26</f>
        <v>26695</v>
      </c>
      <c r="N26" s="7"/>
    </row>
    <row r="27" spans="1:14" ht="14.25">
      <c r="A27" s="37"/>
      <c r="B27" s="8" t="s">
        <v>27</v>
      </c>
      <c r="C27" s="26">
        <v>19337.9</v>
      </c>
      <c r="D27" s="7">
        <v>-94.80000000000291</v>
      </c>
      <c r="E27" s="26">
        <v>-51.82400000000007</v>
      </c>
      <c r="F27" s="11">
        <v>19531</v>
      </c>
      <c r="G27" s="12">
        <f>ROUND(C27+D27+E27-F27,1)</f>
        <v>-339.7</v>
      </c>
      <c r="H27" s="33">
        <v>10073.7</v>
      </c>
      <c r="I27" s="14"/>
      <c r="J27" s="34">
        <f>ROUND((C27+G27)*1.0445,0)</f>
        <v>19844</v>
      </c>
      <c r="K27" s="34">
        <f>ROUND(H27*0.8+I27,0)</f>
        <v>8059</v>
      </c>
      <c r="L27" s="30">
        <v>3645</v>
      </c>
      <c r="M27" s="25">
        <f>J27+K27-L27</f>
        <v>24258</v>
      </c>
      <c r="N27" s="7"/>
    </row>
    <row r="28" spans="1:14" ht="14.25">
      <c r="A28" s="38"/>
      <c r="B28" s="8" t="s">
        <v>28</v>
      </c>
      <c r="C28" s="26">
        <v>3187.8</v>
      </c>
      <c r="D28" s="7">
        <v>-19.09999999999991</v>
      </c>
      <c r="E28" s="26">
        <v>-2</v>
      </c>
      <c r="F28" s="11">
        <v>3287</v>
      </c>
      <c r="G28" s="12">
        <f>ROUND(C28+D28+E28-F28,1)</f>
        <v>-120.3</v>
      </c>
      <c r="H28" s="33">
        <v>867.8</v>
      </c>
      <c r="I28" s="14"/>
      <c r="J28" s="34">
        <f>ROUND((C28+G28)*1.0445,0)</f>
        <v>3204</v>
      </c>
      <c r="K28" s="34">
        <f>ROUND(H28*0.8+I28,0)</f>
        <v>694</v>
      </c>
      <c r="L28" s="30">
        <v>382</v>
      </c>
      <c r="M28" s="25">
        <f>J28+K28-L28</f>
        <v>3516</v>
      </c>
      <c r="N28" s="7"/>
    </row>
    <row r="29" spans="1:14" ht="14.25">
      <c r="A29" s="36" t="s">
        <v>29</v>
      </c>
      <c r="B29" s="6" t="s">
        <v>30</v>
      </c>
      <c r="C29" s="27">
        <f>SUM(C31:C42)</f>
        <v>170766.39999999997</v>
      </c>
      <c r="D29" s="27">
        <f aca="true" t="shared" si="11" ref="D29:M29">SUM(D31:D42)</f>
        <v>-6271.700000000003</v>
      </c>
      <c r="E29" s="27">
        <f t="shared" si="11"/>
        <v>-3112.402</v>
      </c>
      <c r="F29" s="23">
        <v>171865</v>
      </c>
      <c r="G29" s="27">
        <f t="shared" si="11"/>
        <v>-10482.7</v>
      </c>
      <c r="H29" s="27">
        <f t="shared" si="11"/>
        <v>74078.9</v>
      </c>
      <c r="I29" s="27">
        <f t="shared" si="11"/>
        <v>-11.7</v>
      </c>
      <c r="J29" s="21">
        <f t="shared" si="11"/>
        <v>167417</v>
      </c>
      <c r="K29" s="21">
        <f t="shared" si="11"/>
        <v>59253</v>
      </c>
      <c r="L29" s="23">
        <f t="shared" si="11"/>
        <v>84329</v>
      </c>
      <c r="M29" s="23">
        <f t="shared" si="11"/>
        <v>142341</v>
      </c>
      <c r="N29" s="7"/>
    </row>
    <row r="30" spans="1:14" ht="24">
      <c r="A30" s="37"/>
      <c r="B30" s="6" t="s">
        <v>15</v>
      </c>
      <c r="C30" s="27">
        <f>SUM(C31:C35)</f>
        <v>15578.8</v>
      </c>
      <c r="D30" s="27">
        <f aca="true" t="shared" si="12" ref="D30:M30">SUM(D31:D35)</f>
        <v>-205.99999999999994</v>
      </c>
      <c r="E30" s="27">
        <f t="shared" si="12"/>
        <v>-126.68799999999996</v>
      </c>
      <c r="F30" s="23">
        <v>16054</v>
      </c>
      <c r="G30" s="27">
        <f t="shared" si="12"/>
        <v>-807.9</v>
      </c>
      <c r="H30" s="27">
        <f t="shared" si="12"/>
        <v>3929.5</v>
      </c>
      <c r="I30" s="27">
        <f t="shared" si="12"/>
        <v>-11.7</v>
      </c>
      <c r="J30" s="21">
        <f t="shared" si="12"/>
        <v>15429</v>
      </c>
      <c r="K30" s="21">
        <f t="shared" si="12"/>
        <v>3133</v>
      </c>
      <c r="L30" s="23">
        <f t="shared" si="12"/>
        <v>7822</v>
      </c>
      <c r="M30" s="23">
        <f t="shared" si="12"/>
        <v>10740</v>
      </c>
      <c r="N30" s="7"/>
    </row>
    <row r="31" spans="1:14" ht="14.25">
      <c r="A31" s="37"/>
      <c r="B31" s="9" t="s">
        <v>31</v>
      </c>
      <c r="C31" s="26">
        <v>1163.9</v>
      </c>
      <c r="D31" s="7">
        <v>-23.9</v>
      </c>
      <c r="E31" s="26">
        <v>52.12</v>
      </c>
      <c r="F31" s="11">
        <v>1293</v>
      </c>
      <c r="G31" s="12">
        <f aca="true" t="shared" si="13" ref="G31:G42">ROUND(C31+D31+E31-F31,1)</f>
        <v>-100.9</v>
      </c>
      <c r="H31" s="33">
        <v>43.4</v>
      </c>
      <c r="I31" s="14">
        <v>-11.7</v>
      </c>
      <c r="J31" s="34">
        <f aca="true" t="shared" si="14" ref="J31:J42">ROUND((C31+G31)*1.0445,0)</f>
        <v>1110</v>
      </c>
      <c r="K31" s="34">
        <f aca="true" t="shared" si="15" ref="K31:K42">ROUND(H31*0.8+I31,0)</f>
        <v>23</v>
      </c>
      <c r="L31" s="30">
        <v>344</v>
      </c>
      <c r="M31" s="25">
        <f aca="true" t="shared" si="16" ref="M31:M42">J31+K31-L31</f>
        <v>789</v>
      </c>
      <c r="N31" s="7"/>
    </row>
    <row r="32" spans="1:14" ht="14.25">
      <c r="A32" s="37"/>
      <c r="B32" s="9" t="s">
        <v>32</v>
      </c>
      <c r="C32" s="26">
        <v>5238.9</v>
      </c>
      <c r="D32" s="7">
        <v>-181.2</v>
      </c>
      <c r="E32" s="26">
        <v>-43.71199999999999</v>
      </c>
      <c r="F32" s="11">
        <v>5250</v>
      </c>
      <c r="G32" s="12">
        <f t="shared" si="13"/>
        <v>-236</v>
      </c>
      <c r="H32" s="33">
        <v>1319.4</v>
      </c>
      <c r="I32" s="14"/>
      <c r="J32" s="34">
        <f t="shared" si="14"/>
        <v>5226</v>
      </c>
      <c r="K32" s="34">
        <f t="shared" si="15"/>
        <v>1056</v>
      </c>
      <c r="L32" s="30">
        <v>1872</v>
      </c>
      <c r="M32" s="25">
        <f t="shared" si="16"/>
        <v>4410</v>
      </c>
      <c r="N32" s="7"/>
    </row>
    <row r="33" spans="1:14" ht="14.25">
      <c r="A33" s="37"/>
      <c r="B33" s="1" t="s">
        <v>33</v>
      </c>
      <c r="C33" s="26">
        <v>2433.2</v>
      </c>
      <c r="D33" s="7">
        <v>13.9</v>
      </c>
      <c r="E33" s="26">
        <v>-79.72</v>
      </c>
      <c r="F33" s="11">
        <v>2465</v>
      </c>
      <c r="G33" s="12">
        <f t="shared" si="13"/>
        <v>-97.6</v>
      </c>
      <c r="H33" s="33">
        <v>685.1</v>
      </c>
      <c r="I33" s="14"/>
      <c r="J33" s="34">
        <f t="shared" si="14"/>
        <v>2440</v>
      </c>
      <c r="K33" s="34">
        <f t="shared" si="15"/>
        <v>548</v>
      </c>
      <c r="L33" s="30">
        <v>1053</v>
      </c>
      <c r="M33" s="25">
        <f t="shared" si="16"/>
        <v>1935</v>
      </c>
      <c r="N33" s="7"/>
    </row>
    <row r="34" spans="1:14" ht="14.25">
      <c r="A34" s="37"/>
      <c r="B34" s="1" t="s">
        <v>34</v>
      </c>
      <c r="C34" s="26">
        <v>2468.3</v>
      </c>
      <c r="D34" s="7">
        <v>-1.2999999999999545</v>
      </c>
      <c r="E34" s="26">
        <v>-54.375999999999976</v>
      </c>
      <c r="F34" s="11">
        <v>2480</v>
      </c>
      <c r="G34" s="12">
        <f t="shared" si="13"/>
        <v>-67.4</v>
      </c>
      <c r="H34" s="33">
        <v>472</v>
      </c>
      <c r="I34" s="14"/>
      <c r="J34" s="34">
        <f t="shared" si="14"/>
        <v>2508</v>
      </c>
      <c r="K34" s="34">
        <f t="shared" si="15"/>
        <v>378</v>
      </c>
      <c r="L34" s="30">
        <v>2148</v>
      </c>
      <c r="M34" s="25">
        <f t="shared" si="16"/>
        <v>738</v>
      </c>
      <c r="N34" s="7"/>
    </row>
    <row r="35" spans="1:14" ht="14.25">
      <c r="A35" s="37"/>
      <c r="B35" s="9" t="s">
        <v>35</v>
      </c>
      <c r="C35" s="26">
        <v>4274.5</v>
      </c>
      <c r="D35" s="7">
        <v>-13.5</v>
      </c>
      <c r="E35" s="28">
        <v>-1</v>
      </c>
      <c r="F35" s="11">
        <v>4566</v>
      </c>
      <c r="G35" s="12">
        <f t="shared" si="13"/>
        <v>-306</v>
      </c>
      <c r="H35" s="33">
        <v>1409.6</v>
      </c>
      <c r="I35" s="14"/>
      <c r="J35" s="34">
        <f t="shared" si="14"/>
        <v>4145</v>
      </c>
      <c r="K35" s="34">
        <f t="shared" si="15"/>
        <v>1128</v>
      </c>
      <c r="L35" s="30">
        <v>2405</v>
      </c>
      <c r="M35" s="25">
        <f t="shared" si="16"/>
        <v>2868</v>
      </c>
      <c r="N35" s="7"/>
    </row>
    <row r="36" spans="1:14" ht="14.25">
      <c r="A36" s="37"/>
      <c r="B36" s="10" t="s">
        <v>36</v>
      </c>
      <c r="C36" s="26">
        <v>25507.4</v>
      </c>
      <c r="D36" s="7">
        <v>-220.70000000000073</v>
      </c>
      <c r="E36" s="28">
        <v>-433.1</v>
      </c>
      <c r="F36" s="11">
        <v>26365</v>
      </c>
      <c r="G36" s="12">
        <f t="shared" si="13"/>
        <v>-1511.4</v>
      </c>
      <c r="H36" s="33">
        <v>15021.3</v>
      </c>
      <c r="I36" s="14"/>
      <c r="J36" s="34">
        <f t="shared" si="14"/>
        <v>25064</v>
      </c>
      <c r="K36" s="34">
        <f t="shared" si="15"/>
        <v>12017</v>
      </c>
      <c r="L36" s="30">
        <v>14081</v>
      </c>
      <c r="M36" s="25">
        <f t="shared" si="16"/>
        <v>23000</v>
      </c>
      <c r="N36" s="7"/>
    </row>
    <row r="37" spans="1:14" ht="14.25">
      <c r="A37" s="37"/>
      <c r="B37" s="8" t="s">
        <v>4</v>
      </c>
      <c r="C37" s="26">
        <v>25019.3</v>
      </c>
      <c r="D37" s="7">
        <v>-828.8000000000029</v>
      </c>
      <c r="E37" s="28">
        <v>-831</v>
      </c>
      <c r="F37" s="11">
        <v>24771</v>
      </c>
      <c r="G37" s="12">
        <f t="shared" si="13"/>
        <v>-1411.5</v>
      </c>
      <c r="H37" s="33">
        <v>14895.2</v>
      </c>
      <c r="I37" s="14"/>
      <c r="J37" s="34">
        <f t="shared" si="14"/>
        <v>24658</v>
      </c>
      <c r="K37" s="34">
        <f t="shared" si="15"/>
        <v>11916</v>
      </c>
      <c r="L37" s="30">
        <v>15377</v>
      </c>
      <c r="M37" s="25">
        <f t="shared" si="16"/>
        <v>21197</v>
      </c>
      <c r="N37" s="7"/>
    </row>
    <row r="38" spans="1:14" ht="14.25">
      <c r="A38" s="37"/>
      <c r="B38" s="10" t="s">
        <v>37</v>
      </c>
      <c r="C38" s="26">
        <v>10878</v>
      </c>
      <c r="D38" s="7">
        <v>-432.6999999999989</v>
      </c>
      <c r="E38" s="26">
        <v>-695.83</v>
      </c>
      <c r="F38" s="11">
        <v>9809</v>
      </c>
      <c r="G38" s="12">
        <f t="shared" si="13"/>
        <v>-59.5</v>
      </c>
      <c r="H38" s="33">
        <v>2961.3</v>
      </c>
      <c r="I38" s="14"/>
      <c r="J38" s="34">
        <f t="shared" si="14"/>
        <v>11300</v>
      </c>
      <c r="K38" s="34">
        <f t="shared" si="15"/>
        <v>2369</v>
      </c>
      <c r="L38" s="30">
        <v>4020</v>
      </c>
      <c r="M38" s="25">
        <f t="shared" si="16"/>
        <v>9649</v>
      </c>
      <c r="N38" s="7"/>
    </row>
    <row r="39" spans="1:14" ht="14.25">
      <c r="A39" s="37"/>
      <c r="B39" s="10" t="s">
        <v>38</v>
      </c>
      <c r="C39" s="26">
        <v>14459.9</v>
      </c>
      <c r="D39" s="7">
        <v>-596.4</v>
      </c>
      <c r="E39" s="26">
        <v>-31.847999999999956</v>
      </c>
      <c r="F39" s="11">
        <v>14386</v>
      </c>
      <c r="G39" s="12">
        <f t="shared" si="13"/>
        <v>-554.3</v>
      </c>
      <c r="H39" s="33">
        <v>8608.7</v>
      </c>
      <c r="I39" s="14"/>
      <c r="J39" s="34">
        <f t="shared" si="14"/>
        <v>14524</v>
      </c>
      <c r="K39" s="34">
        <f t="shared" si="15"/>
        <v>6887</v>
      </c>
      <c r="L39" s="30">
        <v>6220</v>
      </c>
      <c r="M39" s="25">
        <f t="shared" si="16"/>
        <v>15191</v>
      </c>
      <c r="N39" s="7"/>
    </row>
    <row r="40" spans="1:14" ht="14.25">
      <c r="A40" s="37"/>
      <c r="B40" s="8" t="s">
        <v>5</v>
      </c>
      <c r="C40" s="26">
        <v>18990.2</v>
      </c>
      <c r="D40" s="7">
        <v>-566.5</v>
      </c>
      <c r="E40" s="26">
        <v>-448.0160000000001</v>
      </c>
      <c r="F40" s="11">
        <v>18631</v>
      </c>
      <c r="G40" s="12">
        <f t="shared" si="13"/>
        <v>-655.3</v>
      </c>
      <c r="H40" s="33">
        <v>9892.6</v>
      </c>
      <c r="I40" s="14"/>
      <c r="J40" s="34">
        <f t="shared" si="14"/>
        <v>19151</v>
      </c>
      <c r="K40" s="34">
        <f t="shared" si="15"/>
        <v>7914</v>
      </c>
      <c r="L40" s="30">
        <v>5608</v>
      </c>
      <c r="M40" s="25">
        <f t="shared" si="16"/>
        <v>21457</v>
      </c>
      <c r="N40" s="7"/>
    </row>
    <row r="41" spans="1:14" ht="14.25">
      <c r="A41" s="37"/>
      <c r="B41" s="10" t="s">
        <v>39</v>
      </c>
      <c r="C41" s="26">
        <v>25366.6</v>
      </c>
      <c r="D41" s="7">
        <v>-1134.9</v>
      </c>
      <c r="E41" s="26">
        <v>-341.47</v>
      </c>
      <c r="F41" s="11">
        <v>28245</v>
      </c>
      <c r="G41" s="12">
        <f t="shared" si="13"/>
        <v>-4354.8</v>
      </c>
      <c r="H41" s="33">
        <v>7891.9</v>
      </c>
      <c r="I41" s="14"/>
      <c r="J41" s="34">
        <f t="shared" si="14"/>
        <v>21947</v>
      </c>
      <c r="K41" s="34">
        <f t="shared" si="15"/>
        <v>6314</v>
      </c>
      <c r="L41" s="30">
        <v>5324</v>
      </c>
      <c r="M41" s="25">
        <f t="shared" si="16"/>
        <v>22937</v>
      </c>
      <c r="N41" s="7"/>
    </row>
    <row r="42" spans="1:14" ht="14.25">
      <c r="A42" s="38"/>
      <c r="B42" s="8" t="s">
        <v>40</v>
      </c>
      <c r="C42" s="26">
        <v>34966.2</v>
      </c>
      <c r="D42" s="7">
        <v>-2285.7</v>
      </c>
      <c r="E42" s="26">
        <v>-204.45</v>
      </c>
      <c r="F42" s="11">
        <v>33604</v>
      </c>
      <c r="G42" s="12">
        <f t="shared" si="13"/>
        <v>-1128</v>
      </c>
      <c r="H42" s="33">
        <v>10878.4</v>
      </c>
      <c r="I42" s="14"/>
      <c r="J42" s="34">
        <f t="shared" si="14"/>
        <v>35344</v>
      </c>
      <c r="K42" s="34">
        <f t="shared" si="15"/>
        <v>8703</v>
      </c>
      <c r="L42" s="30">
        <v>25877</v>
      </c>
      <c r="M42" s="25">
        <f t="shared" si="16"/>
        <v>18170</v>
      </c>
      <c r="N42" s="7"/>
    </row>
    <row r="43" spans="1:14" ht="14.25">
      <c r="A43" s="36" t="s">
        <v>41</v>
      </c>
      <c r="B43" s="6" t="s">
        <v>42</v>
      </c>
      <c r="C43" s="27">
        <f>SUM(C45:C56)</f>
        <v>194465.40000000002</v>
      </c>
      <c r="D43" s="27">
        <f aca="true" t="shared" si="17" ref="D43:M43">SUM(D45:D56)</f>
        <v>-4521.300000000002</v>
      </c>
      <c r="E43" s="27">
        <f t="shared" si="17"/>
        <v>-3380.0139999999997</v>
      </c>
      <c r="F43" s="23">
        <v>194364</v>
      </c>
      <c r="G43" s="27">
        <f t="shared" si="17"/>
        <v>-7799.9000000000015</v>
      </c>
      <c r="H43" s="27">
        <f t="shared" si="17"/>
        <v>78192.59999999999</v>
      </c>
      <c r="I43" s="27">
        <f t="shared" si="17"/>
        <v>0</v>
      </c>
      <c r="J43" s="21">
        <f t="shared" si="17"/>
        <v>194973</v>
      </c>
      <c r="K43" s="21">
        <f t="shared" si="17"/>
        <v>62553</v>
      </c>
      <c r="L43" s="23">
        <f t="shared" si="17"/>
        <v>27258</v>
      </c>
      <c r="M43" s="23">
        <f t="shared" si="17"/>
        <v>230268</v>
      </c>
      <c r="N43" s="7"/>
    </row>
    <row r="44" spans="1:14" ht="24">
      <c r="A44" s="37"/>
      <c r="B44" s="6" t="s">
        <v>15</v>
      </c>
      <c r="C44" s="27">
        <f>SUM(C45:C47)</f>
        <v>10292.099999999999</v>
      </c>
      <c r="D44" s="27">
        <f aca="true" t="shared" si="18" ref="D44:M44">SUM(D45:D47)</f>
        <v>0.09999999999968168</v>
      </c>
      <c r="E44" s="27">
        <f t="shared" si="18"/>
        <v>-215.42399999999975</v>
      </c>
      <c r="F44" s="23">
        <v>10522</v>
      </c>
      <c r="G44" s="27">
        <f t="shared" si="18"/>
        <v>-445.2</v>
      </c>
      <c r="H44" s="27">
        <f t="shared" si="18"/>
        <v>2662.2</v>
      </c>
      <c r="I44" s="27">
        <f t="shared" si="18"/>
        <v>0</v>
      </c>
      <c r="J44" s="21">
        <f t="shared" si="18"/>
        <v>10286</v>
      </c>
      <c r="K44" s="21">
        <f t="shared" si="18"/>
        <v>2129</v>
      </c>
      <c r="L44" s="23">
        <f t="shared" si="18"/>
        <v>1983</v>
      </c>
      <c r="M44" s="23">
        <f t="shared" si="18"/>
        <v>10432</v>
      </c>
      <c r="N44" s="7"/>
    </row>
    <row r="45" spans="1:14" ht="14.25">
      <c r="A45" s="37"/>
      <c r="B45" s="1" t="s">
        <v>43</v>
      </c>
      <c r="C45" s="26">
        <v>3686.7</v>
      </c>
      <c r="D45" s="7">
        <v>-21.09999999999991</v>
      </c>
      <c r="E45" s="26">
        <v>-165.73599999999988</v>
      </c>
      <c r="F45" s="11">
        <v>3717</v>
      </c>
      <c r="G45" s="12">
        <f aca="true" t="shared" si="19" ref="G45:G56">ROUND(C45+D45+E45-F45,1)</f>
        <v>-217.1</v>
      </c>
      <c r="H45" s="33">
        <v>960.3</v>
      </c>
      <c r="I45" s="14"/>
      <c r="J45" s="34">
        <f aca="true" t="shared" si="20" ref="J45:J56">ROUND((C45+G45)*1.0445,0)</f>
        <v>3624</v>
      </c>
      <c r="K45" s="34">
        <f aca="true" t="shared" si="21" ref="K45:K56">ROUND(H45*0.8+I45,0)</f>
        <v>768</v>
      </c>
      <c r="L45" s="30">
        <v>973</v>
      </c>
      <c r="M45" s="25">
        <f aca="true" t="shared" si="22" ref="M45:M56">J45+K45-L45</f>
        <v>3419</v>
      </c>
      <c r="N45" s="7"/>
    </row>
    <row r="46" spans="1:14" ht="14.25">
      <c r="A46" s="37"/>
      <c r="B46" s="1" t="s">
        <v>44</v>
      </c>
      <c r="C46" s="26">
        <v>4879.4</v>
      </c>
      <c r="D46" s="7">
        <v>63.79999999999973</v>
      </c>
      <c r="E46" s="26">
        <v>-35.83199999999988</v>
      </c>
      <c r="F46" s="11">
        <v>5073</v>
      </c>
      <c r="G46" s="12">
        <f t="shared" si="19"/>
        <v>-165.6</v>
      </c>
      <c r="H46" s="33">
        <v>1509.2</v>
      </c>
      <c r="I46" s="14"/>
      <c r="J46" s="34">
        <f t="shared" si="20"/>
        <v>4924</v>
      </c>
      <c r="K46" s="34">
        <f t="shared" si="21"/>
        <v>1207</v>
      </c>
      <c r="L46" s="30">
        <v>616</v>
      </c>
      <c r="M46" s="25">
        <f t="shared" si="22"/>
        <v>5515</v>
      </c>
      <c r="N46" s="7"/>
    </row>
    <row r="47" spans="1:14" ht="14.25">
      <c r="A47" s="37"/>
      <c r="B47" s="9" t="s">
        <v>45</v>
      </c>
      <c r="C47" s="26">
        <v>1726</v>
      </c>
      <c r="D47" s="7">
        <v>-42.600000000000136</v>
      </c>
      <c r="E47" s="26">
        <v>-13.855999999999995</v>
      </c>
      <c r="F47" s="11">
        <v>1732</v>
      </c>
      <c r="G47" s="12">
        <f t="shared" si="19"/>
        <v>-62.5</v>
      </c>
      <c r="H47" s="33">
        <v>192.7</v>
      </c>
      <c r="I47" s="14"/>
      <c r="J47" s="34">
        <f t="shared" si="20"/>
        <v>1738</v>
      </c>
      <c r="K47" s="34">
        <f t="shared" si="21"/>
        <v>154</v>
      </c>
      <c r="L47" s="30">
        <v>394</v>
      </c>
      <c r="M47" s="25">
        <f t="shared" si="22"/>
        <v>1498</v>
      </c>
      <c r="N47" s="7"/>
    </row>
    <row r="48" spans="1:14" ht="14.25">
      <c r="A48" s="37"/>
      <c r="B48" s="10" t="s">
        <v>46</v>
      </c>
      <c r="C48" s="26">
        <v>27259</v>
      </c>
      <c r="D48" s="7">
        <v>-568</v>
      </c>
      <c r="E48" s="26">
        <v>-504.89599999999996</v>
      </c>
      <c r="F48" s="11">
        <v>27215</v>
      </c>
      <c r="G48" s="12">
        <f t="shared" si="19"/>
        <v>-1028.9</v>
      </c>
      <c r="H48" s="33">
        <v>16228.6</v>
      </c>
      <c r="I48" s="14"/>
      <c r="J48" s="34">
        <f t="shared" si="20"/>
        <v>27397</v>
      </c>
      <c r="K48" s="34">
        <f t="shared" si="21"/>
        <v>12983</v>
      </c>
      <c r="L48" s="30">
        <v>7346</v>
      </c>
      <c r="M48" s="25">
        <f t="shared" si="22"/>
        <v>33034</v>
      </c>
      <c r="N48" s="7"/>
    </row>
    <row r="49" spans="1:14" ht="14.25">
      <c r="A49" s="37"/>
      <c r="B49" s="10" t="s">
        <v>47</v>
      </c>
      <c r="C49" s="26">
        <v>22829.1</v>
      </c>
      <c r="D49" s="7">
        <v>-1935.3</v>
      </c>
      <c r="E49" s="26">
        <v>-241.91</v>
      </c>
      <c r="F49" s="11">
        <v>21440</v>
      </c>
      <c r="G49" s="12">
        <f t="shared" si="19"/>
        <v>-788.1</v>
      </c>
      <c r="H49" s="33">
        <v>7102.4</v>
      </c>
      <c r="I49" s="14"/>
      <c r="J49" s="34">
        <f t="shared" si="20"/>
        <v>23022</v>
      </c>
      <c r="K49" s="34">
        <f t="shared" si="21"/>
        <v>5682</v>
      </c>
      <c r="L49" s="30">
        <v>2994</v>
      </c>
      <c r="M49" s="25">
        <f t="shared" si="22"/>
        <v>25710</v>
      </c>
      <c r="N49" s="7"/>
    </row>
    <row r="50" spans="1:14" ht="14.25">
      <c r="A50" s="37"/>
      <c r="B50" s="8" t="s">
        <v>48</v>
      </c>
      <c r="C50" s="26">
        <v>34841.5</v>
      </c>
      <c r="D50" s="7">
        <v>-296.7000000000007</v>
      </c>
      <c r="E50" s="26">
        <v>-1161.5</v>
      </c>
      <c r="F50" s="11">
        <v>34776</v>
      </c>
      <c r="G50" s="12">
        <f t="shared" si="19"/>
        <v>-1392.7</v>
      </c>
      <c r="H50" s="33">
        <v>10839.6</v>
      </c>
      <c r="I50" s="14"/>
      <c r="J50" s="34">
        <f t="shared" si="20"/>
        <v>34937</v>
      </c>
      <c r="K50" s="34">
        <f t="shared" si="21"/>
        <v>8672</v>
      </c>
      <c r="L50" s="30">
        <v>2453</v>
      </c>
      <c r="M50" s="25">
        <f t="shared" si="22"/>
        <v>41156</v>
      </c>
      <c r="N50" s="7"/>
    </row>
    <row r="51" spans="1:14" ht="14.25">
      <c r="A51" s="37"/>
      <c r="B51" s="10" t="s">
        <v>49</v>
      </c>
      <c r="C51" s="26">
        <v>17830.4</v>
      </c>
      <c r="D51" s="7">
        <v>39</v>
      </c>
      <c r="E51" s="26">
        <v>-313.72799999999984</v>
      </c>
      <c r="F51" s="11">
        <v>18126</v>
      </c>
      <c r="G51" s="12">
        <f t="shared" si="19"/>
        <v>-570.3</v>
      </c>
      <c r="H51" s="33">
        <v>10615.3</v>
      </c>
      <c r="I51" s="14"/>
      <c r="J51" s="34">
        <f t="shared" si="20"/>
        <v>18028</v>
      </c>
      <c r="K51" s="34">
        <f t="shared" si="21"/>
        <v>8492</v>
      </c>
      <c r="L51" s="30">
        <v>3432</v>
      </c>
      <c r="M51" s="25">
        <f t="shared" si="22"/>
        <v>23088</v>
      </c>
      <c r="N51" s="7"/>
    </row>
    <row r="52" spans="1:14" ht="14.25">
      <c r="A52" s="37"/>
      <c r="B52" s="10" t="s">
        <v>50</v>
      </c>
      <c r="C52" s="26">
        <v>19053.7</v>
      </c>
      <c r="D52" s="7">
        <v>148.59999999999854</v>
      </c>
      <c r="E52" s="26">
        <v>-501.13599999999997</v>
      </c>
      <c r="F52" s="11">
        <v>19429</v>
      </c>
      <c r="G52" s="12">
        <f t="shared" si="19"/>
        <v>-727.8</v>
      </c>
      <c r="H52" s="33">
        <v>11343.6</v>
      </c>
      <c r="I52" s="14"/>
      <c r="J52" s="34">
        <f t="shared" si="20"/>
        <v>19141</v>
      </c>
      <c r="K52" s="34">
        <f t="shared" si="21"/>
        <v>9075</v>
      </c>
      <c r="L52" s="30">
        <v>2695</v>
      </c>
      <c r="M52" s="25">
        <f t="shared" si="22"/>
        <v>25521</v>
      </c>
      <c r="N52" s="7"/>
    </row>
    <row r="53" spans="1:14" ht="14.25">
      <c r="A53" s="37"/>
      <c r="B53" s="10" t="s">
        <v>51</v>
      </c>
      <c r="C53" s="26">
        <v>16629.3</v>
      </c>
      <c r="D53" s="7">
        <v>-568.9</v>
      </c>
      <c r="E53" s="26">
        <v>-162.9</v>
      </c>
      <c r="F53" s="11">
        <v>16982</v>
      </c>
      <c r="G53" s="12">
        <f t="shared" si="19"/>
        <v>-1084.5</v>
      </c>
      <c r="H53" s="33">
        <v>5173.6</v>
      </c>
      <c r="I53" s="14"/>
      <c r="J53" s="34">
        <f t="shared" si="20"/>
        <v>16237</v>
      </c>
      <c r="K53" s="34">
        <f t="shared" si="21"/>
        <v>4139</v>
      </c>
      <c r="L53" s="30">
        <v>3160</v>
      </c>
      <c r="M53" s="25">
        <f t="shared" si="22"/>
        <v>17216</v>
      </c>
      <c r="N53" s="7"/>
    </row>
    <row r="54" spans="1:14" ht="14.25">
      <c r="A54" s="37"/>
      <c r="B54" s="8" t="s">
        <v>6</v>
      </c>
      <c r="C54" s="26">
        <v>28439.5</v>
      </c>
      <c r="D54" s="7">
        <v>-1076.4</v>
      </c>
      <c r="E54" s="26">
        <v>-89.96</v>
      </c>
      <c r="F54" s="11">
        <v>28386</v>
      </c>
      <c r="G54" s="12">
        <f t="shared" si="19"/>
        <v>-1112.9</v>
      </c>
      <c r="H54" s="33">
        <v>8847.9</v>
      </c>
      <c r="I54" s="14"/>
      <c r="J54" s="34">
        <f t="shared" si="20"/>
        <v>28543</v>
      </c>
      <c r="K54" s="34">
        <f t="shared" si="21"/>
        <v>7078</v>
      </c>
      <c r="L54" s="30">
        <v>1357</v>
      </c>
      <c r="M54" s="25">
        <f t="shared" si="22"/>
        <v>34264</v>
      </c>
      <c r="N54" s="7"/>
    </row>
    <row r="55" spans="1:14" ht="14.25">
      <c r="A55" s="37"/>
      <c r="B55" s="8" t="s">
        <v>7</v>
      </c>
      <c r="C55" s="26">
        <v>7382.6</v>
      </c>
      <c r="D55" s="7">
        <v>-85.69999999999982</v>
      </c>
      <c r="E55" s="26">
        <v>-171.11</v>
      </c>
      <c r="F55" s="11">
        <v>7421</v>
      </c>
      <c r="G55" s="12">
        <f t="shared" si="19"/>
        <v>-295.2</v>
      </c>
      <c r="H55" s="33">
        <v>2296.8</v>
      </c>
      <c r="I55" s="14"/>
      <c r="J55" s="34">
        <f t="shared" si="20"/>
        <v>7403</v>
      </c>
      <c r="K55" s="34">
        <f t="shared" si="21"/>
        <v>1837</v>
      </c>
      <c r="L55" s="30">
        <v>1027</v>
      </c>
      <c r="M55" s="25">
        <f t="shared" si="22"/>
        <v>8213</v>
      </c>
      <c r="N55" s="7"/>
    </row>
    <row r="56" spans="1:14" ht="14.25">
      <c r="A56" s="38"/>
      <c r="B56" s="10" t="s">
        <v>52</v>
      </c>
      <c r="C56" s="26">
        <v>9908.2</v>
      </c>
      <c r="D56" s="7">
        <v>-178</v>
      </c>
      <c r="E56" s="26">
        <v>-17.449999999999932</v>
      </c>
      <c r="F56" s="11">
        <v>10067</v>
      </c>
      <c r="G56" s="12">
        <f t="shared" si="19"/>
        <v>-354.3</v>
      </c>
      <c r="H56" s="33">
        <v>3082.6</v>
      </c>
      <c r="I56" s="14"/>
      <c r="J56" s="34">
        <f t="shared" si="20"/>
        <v>9979</v>
      </c>
      <c r="K56" s="34">
        <f t="shared" si="21"/>
        <v>2466</v>
      </c>
      <c r="L56" s="30">
        <v>811</v>
      </c>
      <c r="M56" s="25">
        <f t="shared" si="22"/>
        <v>11634</v>
      </c>
      <c r="N56" s="7"/>
    </row>
    <row r="57" spans="1:14" ht="14.25">
      <c r="A57" s="36" t="s">
        <v>53</v>
      </c>
      <c r="B57" s="6" t="s">
        <v>54</v>
      </c>
      <c r="C57" s="27">
        <f>SUM(C59:C65)</f>
        <v>127495.2</v>
      </c>
      <c r="D57" s="27">
        <f aca="true" t="shared" si="23" ref="D57:M57">SUM(D59:D65)</f>
        <v>-1614.2000000000003</v>
      </c>
      <c r="E57" s="27">
        <f t="shared" si="23"/>
        <v>-2006.605999999999</v>
      </c>
      <c r="F57" s="23">
        <v>128760</v>
      </c>
      <c r="G57" s="27">
        <f t="shared" si="23"/>
        <v>-4885.7</v>
      </c>
      <c r="H57" s="27">
        <f t="shared" si="23"/>
        <v>55071.80000000001</v>
      </c>
      <c r="I57" s="27">
        <f t="shared" si="23"/>
        <v>-254.1</v>
      </c>
      <c r="J57" s="21">
        <f t="shared" si="23"/>
        <v>128064</v>
      </c>
      <c r="K57" s="21">
        <f t="shared" si="23"/>
        <v>43803</v>
      </c>
      <c r="L57" s="23">
        <f t="shared" si="23"/>
        <v>22504</v>
      </c>
      <c r="M57" s="23">
        <f t="shared" si="23"/>
        <v>149363</v>
      </c>
      <c r="N57" s="7"/>
    </row>
    <row r="58" spans="1:14" ht="24">
      <c r="A58" s="37"/>
      <c r="B58" s="6" t="s">
        <v>15</v>
      </c>
      <c r="C58" s="27">
        <f>C59</f>
        <v>16638</v>
      </c>
      <c r="D58" s="27">
        <f aca="true" t="shared" si="24" ref="D58:M58">D59</f>
        <v>-395.6</v>
      </c>
      <c r="E58" s="27">
        <f t="shared" si="24"/>
        <v>-915.3639999999996</v>
      </c>
      <c r="F58" s="23">
        <v>15737</v>
      </c>
      <c r="G58" s="27">
        <f t="shared" si="24"/>
        <v>-410</v>
      </c>
      <c r="H58" s="27">
        <f t="shared" si="24"/>
        <v>2986.1</v>
      </c>
      <c r="I58" s="27">
        <f t="shared" si="24"/>
        <v>-254.1</v>
      </c>
      <c r="J58" s="21">
        <f t="shared" si="24"/>
        <v>16950</v>
      </c>
      <c r="K58" s="21">
        <f t="shared" si="24"/>
        <v>2135</v>
      </c>
      <c r="L58" s="23">
        <f t="shared" si="24"/>
        <v>2652</v>
      </c>
      <c r="M58" s="23">
        <f t="shared" si="24"/>
        <v>16433</v>
      </c>
      <c r="N58" s="7"/>
    </row>
    <row r="59" spans="1:14" s="13" customFormat="1" ht="14.25">
      <c r="A59" s="37"/>
      <c r="B59" s="1" t="s">
        <v>140</v>
      </c>
      <c r="C59" s="26">
        <v>16638</v>
      </c>
      <c r="D59" s="7">
        <v>-395.6</v>
      </c>
      <c r="E59" s="26">
        <v>-915.3639999999996</v>
      </c>
      <c r="F59" s="11">
        <v>15737</v>
      </c>
      <c r="G59" s="12">
        <f aca="true" t="shared" si="25" ref="G59:G65">ROUND(C59+D59+E59-F59,1)</f>
        <v>-410</v>
      </c>
      <c r="H59" s="33">
        <v>2986.1</v>
      </c>
      <c r="I59" s="14">
        <v>-254.1</v>
      </c>
      <c r="J59" s="34">
        <f aca="true" t="shared" si="26" ref="J59:J65">ROUND((C59+G59)*1.0445,0)</f>
        <v>16950</v>
      </c>
      <c r="K59" s="34">
        <f aca="true" t="shared" si="27" ref="K59:K65">ROUND(H59*0.8+I59,0)</f>
        <v>2135</v>
      </c>
      <c r="L59" s="30">
        <v>2652</v>
      </c>
      <c r="M59" s="25">
        <f aca="true" t="shared" si="28" ref="M59:M65">J59+K59-L59</f>
        <v>16433</v>
      </c>
      <c r="N59" s="7"/>
    </row>
    <row r="60" spans="1:14" ht="14.25">
      <c r="A60" s="37"/>
      <c r="B60" s="10" t="s">
        <v>55</v>
      </c>
      <c r="C60" s="26">
        <v>16070.1</v>
      </c>
      <c r="D60" s="7">
        <v>-187.5</v>
      </c>
      <c r="E60" s="26">
        <v>-184.60799999999972</v>
      </c>
      <c r="F60" s="11">
        <v>16574</v>
      </c>
      <c r="G60" s="12">
        <f t="shared" si="25"/>
        <v>-876</v>
      </c>
      <c r="H60" s="33">
        <v>8371.4</v>
      </c>
      <c r="I60" s="14"/>
      <c r="J60" s="34">
        <f t="shared" si="26"/>
        <v>15870</v>
      </c>
      <c r="K60" s="34">
        <f t="shared" si="27"/>
        <v>6697</v>
      </c>
      <c r="L60" s="30">
        <v>5151</v>
      </c>
      <c r="M60" s="25">
        <f t="shared" si="28"/>
        <v>17416</v>
      </c>
      <c r="N60" s="7"/>
    </row>
    <row r="61" spans="1:14" ht="14.25">
      <c r="A61" s="37"/>
      <c r="B61" s="8" t="s">
        <v>56</v>
      </c>
      <c r="C61" s="26">
        <v>33424.3</v>
      </c>
      <c r="D61" s="7">
        <v>-366.6000000000022</v>
      </c>
      <c r="E61" s="26">
        <v>-87.55000000000018</v>
      </c>
      <c r="F61" s="11">
        <v>34304</v>
      </c>
      <c r="G61" s="12">
        <f t="shared" si="25"/>
        <v>-1333.9</v>
      </c>
      <c r="H61" s="33">
        <v>10398.7</v>
      </c>
      <c r="I61" s="14"/>
      <c r="J61" s="34">
        <f t="shared" si="26"/>
        <v>33518</v>
      </c>
      <c r="K61" s="34">
        <f t="shared" si="27"/>
        <v>8319</v>
      </c>
      <c r="L61" s="30">
        <v>5609</v>
      </c>
      <c r="M61" s="25">
        <f t="shared" si="28"/>
        <v>36228</v>
      </c>
      <c r="N61" s="7"/>
    </row>
    <row r="62" spans="1:14" ht="14.25">
      <c r="A62" s="37"/>
      <c r="B62" s="10" t="s">
        <v>57</v>
      </c>
      <c r="C62" s="26">
        <v>16083.9</v>
      </c>
      <c r="D62" s="7">
        <v>-58.899999999999636</v>
      </c>
      <c r="E62" s="26">
        <v>-346.0119999999997</v>
      </c>
      <c r="F62" s="11">
        <v>16179</v>
      </c>
      <c r="G62" s="12">
        <f t="shared" si="25"/>
        <v>-500</v>
      </c>
      <c r="H62" s="33">
        <v>8378.6</v>
      </c>
      <c r="I62" s="14"/>
      <c r="J62" s="34">
        <f t="shared" si="26"/>
        <v>16277</v>
      </c>
      <c r="K62" s="34">
        <f t="shared" si="27"/>
        <v>6703</v>
      </c>
      <c r="L62" s="30">
        <v>2864</v>
      </c>
      <c r="M62" s="25">
        <f t="shared" si="28"/>
        <v>20116</v>
      </c>
      <c r="N62" s="7"/>
    </row>
    <row r="63" spans="1:14" ht="14.25">
      <c r="A63" s="37"/>
      <c r="B63" s="10" t="s">
        <v>58</v>
      </c>
      <c r="C63" s="26">
        <v>10949.3</v>
      </c>
      <c r="D63" s="7">
        <v>-237.1999999999989</v>
      </c>
      <c r="E63" s="26">
        <v>-132.72</v>
      </c>
      <c r="F63" s="11">
        <v>10883</v>
      </c>
      <c r="G63" s="12">
        <f t="shared" si="25"/>
        <v>-303.6</v>
      </c>
      <c r="H63" s="33">
        <v>5703.8</v>
      </c>
      <c r="I63" s="14"/>
      <c r="J63" s="34">
        <f t="shared" si="26"/>
        <v>11119</v>
      </c>
      <c r="K63" s="34">
        <f t="shared" si="27"/>
        <v>4563</v>
      </c>
      <c r="L63" s="30">
        <v>1585</v>
      </c>
      <c r="M63" s="25">
        <f t="shared" si="28"/>
        <v>14097</v>
      </c>
      <c r="N63" s="7"/>
    </row>
    <row r="64" spans="1:14" ht="14.25">
      <c r="A64" s="37"/>
      <c r="B64" s="8" t="s">
        <v>59</v>
      </c>
      <c r="C64" s="26">
        <v>16190.8</v>
      </c>
      <c r="D64" s="7">
        <v>-124.69999999999891</v>
      </c>
      <c r="E64" s="26">
        <v>-123.37599999999998</v>
      </c>
      <c r="F64" s="11">
        <v>16544</v>
      </c>
      <c r="G64" s="12">
        <f t="shared" si="25"/>
        <v>-601.3</v>
      </c>
      <c r="H64" s="33">
        <v>8434.3</v>
      </c>
      <c r="I64" s="14"/>
      <c r="J64" s="34">
        <f t="shared" si="26"/>
        <v>16283</v>
      </c>
      <c r="K64" s="34">
        <f t="shared" si="27"/>
        <v>6747</v>
      </c>
      <c r="L64" s="30">
        <v>2132</v>
      </c>
      <c r="M64" s="25">
        <f t="shared" si="28"/>
        <v>20898</v>
      </c>
      <c r="N64" s="7"/>
    </row>
    <row r="65" spans="1:14" ht="14.25">
      <c r="A65" s="38"/>
      <c r="B65" s="8" t="s">
        <v>60</v>
      </c>
      <c r="C65" s="26">
        <v>18138.8</v>
      </c>
      <c r="D65" s="7">
        <v>-243.70000000000073</v>
      </c>
      <c r="E65" s="26">
        <v>-216.97599999999989</v>
      </c>
      <c r="F65" s="11">
        <v>18539</v>
      </c>
      <c r="G65" s="12">
        <f t="shared" si="25"/>
        <v>-860.9</v>
      </c>
      <c r="H65" s="33">
        <v>10798.9</v>
      </c>
      <c r="I65" s="14"/>
      <c r="J65" s="34">
        <f t="shared" si="26"/>
        <v>18047</v>
      </c>
      <c r="K65" s="34">
        <f t="shared" si="27"/>
        <v>8639</v>
      </c>
      <c r="L65" s="30">
        <v>2511</v>
      </c>
      <c r="M65" s="25">
        <f t="shared" si="28"/>
        <v>24175</v>
      </c>
      <c r="N65" s="7"/>
    </row>
    <row r="66" spans="1:14" ht="14.25">
      <c r="A66" s="36" t="s">
        <v>61</v>
      </c>
      <c r="B66" s="6" t="s">
        <v>62</v>
      </c>
      <c r="C66" s="27">
        <f>SUM(C68:C76)</f>
        <v>141082.6</v>
      </c>
      <c r="D66" s="27">
        <f aca="true" t="shared" si="29" ref="D66:M66">SUM(D68:D76)</f>
        <v>-333.89999999999725</v>
      </c>
      <c r="E66" s="27">
        <f t="shared" si="29"/>
        <v>-1382.8199999999993</v>
      </c>
      <c r="F66" s="23">
        <v>143718</v>
      </c>
      <c r="G66" s="27">
        <f t="shared" si="29"/>
        <v>-4352.1</v>
      </c>
      <c r="H66" s="27">
        <f t="shared" si="29"/>
        <v>62272.9</v>
      </c>
      <c r="I66" s="27">
        <f t="shared" si="29"/>
        <v>0</v>
      </c>
      <c r="J66" s="21">
        <f t="shared" si="29"/>
        <v>142814</v>
      </c>
      <c r="K66" s="21">
        <f t="shared" si="29"/>
        <v>49818</v>
      </c>
      <c r="L66" s="23">
        <f t="shared" si="29"/>
        <v>7999</v>
      </c>
      <c r="M66" s="23">
        <f t="shared" si="29"/>
        <v>184633</v>
      </c>
      <c r="N66" s="7"/>
    </row>
    <row r="67" spans="1:14" ht="24">
      <c r="A67" s="37"/>
      <c r="B67" s="6" t="s">
        <v>15</v>
      </c>
      <c r="C67" s="27">
        <f>C68+C69</f>
        <v>28609.7</v>
      </c>
      <c r="D67" s="27">
        <f aca="true" t="shared" si="30" ref="D67:M67">D68+D69</f>
        <v>171.10000000000073</v>
      </c>
      <c r="E67" s="27">
        <f t="shared" si="30"/>
        <v>-148.54399999999987</v>
      </c>
      <c r="F67" s="23">
        <v>29226</v>
      </c>
      <c r="G67" s="27">
        <f t="shared" si="30"/>
        <v>-593.7</v>
      </c>
      <c r="H67" s="27">
        <f t="shared" si="30"/>
        <v>8322.5</v>
      </c>
      <c r="I67" s="27">
        <f t="shared" si="30"/>
        <v>0</v>
      </c>
      <c r="J67" s="21">
        <f t="shared" si="30"/>
        <v>29262</v>
      </c>
      <c r="K67" s="21">
        <f t="shared" si="30"/>
        <v>6658</v>
      </c>
      <c r="L67" s="23">
        <f t="shared" si="30"/>
        <v>40</v>
      </c>
      <c r="M67" s="23">
        <f t="shared" si="30"/>
        <v>35880</v>
      </c>
      <c r="N67" s="7"/>
    </row>
    <row r="68" spans="1:14" ht="14.25">
      <c r="A68" s="37"/>
      <c r="B68" s="9" t="s">
        <v>63</v>
      </c>
      <c r="C68" s="26">
        <v>9364.5</v>
      </c>
      <c r="D68" s="7">
        <v>-22.799999999999272</v>
      </c>
      <c r="E68" s="26">
        <v>75.19200000000001</v>
      </c>
      <c r="F68" s="11">
        <v>9617</v>
      </c>
      <c r="G68" s="12">
        <f aca="true" t="shared" si="31" ref="G68:G76">ROUND(C68+D68+E68-F68,1)</f>
        <v>-200.1</v>
      </c>
      <c r="H68" s="33">
        <v>2652.5</v>
      </c>
      <c r="I68" s="14"/>
      <c r="J68" s="34">
        <f aca="true" t="shared" si="32" ref="J68:J76">ROUND((C68+G68)*1.0445,0)</f>
        <v>9572</v>
      </c>
      <c r="K68" s="34">
        <f aca="true" t="shared" si="33" ref="K68:K76">ROUND(H68*0.8+I68,0)</f>
        <v>2122</v>
      </c>
      <c r="L68" s="30"/>
      <c r="M68" s="25">
        <f aca="true" t="shared" si="34" ref="M68:M76">J68+K68-L68</f>
        <v>11694</v>
      </c>
      <c r="N68" s="7"/>
    </row>
    <row r="69" spans="1:14" ht="14.25">
      <c r="A69" s="37"/>
      <c r="B69" s="1" t="s">
        <v>64</v>
      </c>
      <c r="C69" s="26">
        <v>19245.2</v>
      </c>
      <c r="D69" s="7">
        <v>193.9</v>
      </c>
      <c r="E69" s="26">
        <v>-223.73599999999988</v>
      </c>
      <c r="F69" s="11">
        <v>19609</v>
      </c>
      <c r="G69" s="12">
        <f t="shared" si="31"/>
        <v>-393.6</v>
      </c>
      <c r="H69" s="33">
        <v>5670</v>
      </c>
      <c r="I69" s="14"/>
      <c r="J69" s="34">
        <f t="shared" si="32"/>
        <v>19690</v>
      </c>
      <c r="K69" s="34">
        <f t="shared" si="33"/>
        <v>4536</v>
      </c>
      <c r="L69" s="30">
        <v>40</v>
      </c>
      <c r="M69" s="25">
        <f t="shared" si="34"/>
        <v>24186</v>
      </c>
      <c r="N69" s="7"/>
    </row>
    <row r="70" spans="1:14" ht="14.25">
      <c r="A70" s="37"/>
      <c r="B70" s="10" t="s">
        <v>65</v>
      </c>
      <c r="C70" s="26">
        <v>7291.8</v>
      </c>
      <c r="D70" s="7">
        <v>-51.69999999999982</v>
      </c>
      <c r="E70" s="26">
        <v>-94.36999999999989</v>
      </c>
      <c r="F70" s="11">
        <v>7437</v>
      </c>
      <c r="G70" s="12">
        <f t="shared" si="31"/>
        <v>-291.3</v>
      </c>
      <c r="H70" s="33">
        <v>1985</v>
      </c>
      <c r="I70" s="14"/>
      <c r="J70" s="34">
        <f t="shared" si="32"/>
        <v>7312</v>
      </c>
      <c r="K70" s="34">
        <f t="shared" si="33"/>
        <v>1588</v>
      </c>
      <c r="L70" s="30">
        <v>438</v>
      </c>
      <c r="M70" s="25">
        <f t="shared" si="34"/>
        <v>8462</v>
      </c>
      <c r="N70" s="7"/>
    </row>
    <row r="71" spans="1:14" ht="14.25">
      <c r="A71" s="37"/>
      <c r="B71" s="10" t="s">
        <v>66</v>
      </c>
      <c r="C71" s="26">
        <v>12129.7</v>
      </c>
      <c r="D71" s="7">
        <v>-127.9</v>
      </c>
      <c r="E71" s="26">
        <v>-85.67999999999984</v>
      </c>
      <c r="F71" s="11">
        <v>12177</v>
      </c>
      <c r="G71" s="12">
        <f t="shared" si="31"/>
        <v>-260.9</v>
      </c>
      <c r="H71" s="33">
        <v>6318.7</v>
      </c>
      <c r="I71" s="14"/>
      <c r="J71" s="34">
        <f t="shared" si="32"/>
        <v>12397</v>
      </c>
      <c r="K71" s="34">
        <f t="shared" si="33"/>
        <v>5055</v>
      </c>
      <c r="L71" s="30">
        <v>1441</v>
      </c>
      <c r="M71" s="25">
        <f t="shared" si="34"/>
        <v>16011</v>
      </c>
      <c r="N71" s="7"/>
    </row>
    <row r="72" spans="1:14" ht="14.25">
      <c r="A72" s="37"/>
      <c r="B72" s="10" t="s">
        <v>67</v>
      </c>
      <c r="C72" s="26">
        <v>18710.4</v>
      </c>
      <c r="D72" s="7">
        <v>-432.4</v>
      </c>
      <c r="E72" s="26">
        <v>-482.0479999999998</v>
      </c>
      <c r="F72" s="11">
        <v>18542</v>
      </c>
      <c r="G72" s="12">
        <f t="shared" si="31"/>
        <v>-746</v>
      </c>
      <c r="H72" s="33">
        <v>9747.2</v>
      </c>
      <c r="I72" s="14"/>
      <c r="J72" s="34">
        <f t="shared" si="32"/>
        <v>18764</v>
      </c>
      <c r="K72" s="34">
        <f t="shared" si="33"/>
        <v>7798</v>
      </c>
      <c r="L72" s="30">
        <v>478</v>
      </c>
      <c r="M72" s="25">
        <f t="shared" si="34"/>
        <v>26084</v>
      </c>
      <c r="N72" s="7"/>
    </row>
    <row r="73" spans="1:14" ht="14.25">
      <c r="A73" s="37"/>
      <c r="B73" s="8" t="s">
        <v>68</v>
      </c>
      <c r="C73" s="26">
        <v>26731.8</v>
      </c>
      <c r="D73" s="7">
        <v>-134.29999999999927</v>
      </c>
      <c r="E73" s="26">
        <v>-134.85</v>
      </c>
      <c r="F73" s="11">
        <v>27530</v>
      </c>
      <c r="G73" s="12">
        <f t="shared" si="31"/>
        <v>-1067.4</v>
      </c>
      <c r="H73" s="33">
        <v>8316.6</v>
      </c>
      <c r="I73" s="14"/>
      <c r="J73" s="34">
        <f t="shared" si="32"/>
        <v>26806</v>
      </c>
      <c r="K73" s="34">
        <f t="shared" si="33"/>
        <v>6653</v>
      </c>
      <c r="L73" s="30">
        <v>1332</v>
      </c>
      <c r="M73" s="25">
        <f t="shared" si="34"/>
        <v>32127</v>
      </c>
      <c r="N73" s="7"/>
    </row>
    <row r="74" spans="1:14" ht="14.25">
      <c r="A74" s="37"/>
      <c r="B74" s="8" t="s">
        <v>69</v>
      </c>
      <c r="C74" s="26">
        <v>10228.7</v>
      </c>
      <c r="D74" s="7">
        <v>-23.899999999999636</v>
      </c>
      <c r="E74" s="26">
        <v>-47.631999999999834</v>
      </c>
      <c r="F74" s="11">
        <v>10358</v>
      </c>
      <c r="G74" s="12">
        <f t="shared" si="31"/>
        <v>-200.8</v>
      </c>
      <c r="H74" s="33">
        <v>5328.5</v>
      </c>
      <c r="I74" s="14"/>
      <c r="J74" s="34">
        <f t="shared" si="32"/>
        <v>10474</v>
      </c>
      <c r="K74" s="34">
        <f t="shared" si="33"/>
        <v>4263</v>
      </c>
      <c r="L74" s="30">
        <v>979</v>
      </c>
      <c r="M74" s="25">
        <f t="shared" si="34"/>
        <v>13758</v>
      </c>
      <c r="N74" s="7"/>
    </row>
    <row r="75" spans="1:14" ht="14.25">
      <c r="A75" s="37"/>
      <c r="B75" s="10" t="s">
        <v>70</v>
      </c>
      <c r="C75" s="26">
        <v>22269.2</v>
      </c>
      <c r="D75" s="7">
        <v>294.2000000000007</v>
      </c>
      <c r="E75" s="26">
        <v>-28.687999999999874</v>
      </c>
      <c r="F75" s="11">
        <v>23410</v>
      </c>
      <c r="G75" s="12">
        <f t="shared" si="31"/>
        <v>-875.3</v>
      </c>
      <c r="H75" s="33">
        <v>13257.9</v>
      </c>
      <c r="I75" s="14"/>
      <c r="J75" s="34">
        <f t="shared" si="32"/>
        <v>22346</v>
      </c>
      <c r="K75" s="34">
        <f t="shared" si="33"/>
        <v>10606</v>
      </c>
      <c r="L75" s="30">
        <v>2092</v>
      </c>
      <c r="M75" s="25">
        <f t="shared" si="34"/>
        <v>30860</v>
      </c>
      <c r="N75" s="7"/>
    </row>
    <row r="76" spans="1:14" ht="14.25">
      <c r="A76" s="38"/>
      <c r="B76" s="10" t="s">
        <v>71</v>
      </c>
      <c r="C76" s="26">
        <v>15111.3</v>
      </c>
      <c r="D76" s="7">
        <v>-29</v>
      </c>
      <c r="E76" s="26">
        <v>-361.00800000000004</v>
      </c>
      <c r="F76" s="11">
        <v>15038</v>
      </c>
      <c r="G76" s="12">
        <f t="shared" si="31"/>
        <v>-316.7</v>
      </c>
      <c r="H76" s="33">
        <v>8996.5</v>
      </c>
      <c r="I76" s="14"/>
      <c r="J76" s="34">
        <f t="shared" si="32"/>
        <v>15453</v>
      </c>
      <c r="K76" s="34">
        <f t="shared" si="33"/>
        <v>7197</v>
      </c>
      <c r="L76" s="30">
        <v>1199</v>
      </c>
      <c r="M76" s="25">
        <f t="shared" si="34"/>
        <v>21451</v>
      </c>
      <c r="N76" s="7"/>
    </row>
    <row r="77" spans="1:14" ht="24">
      <c r="A77" s="36" t="s">
        <v>72</v>
      </c>
      <c r="B77" s="6" t="s">
        <v>73</v>
      </c>
      <c r="C77" s="27">
        <f>SUM(C79:C82)</f>
        <v>41558.799999999996</v>
      </c>
      <c r="D77" s="27">
        <f aca="true" t="shared" si="35" ref="D77:M77">SUM(D79:D82)</f>
        <v>-633.2999999999981</v>
      </c>
      <c r="E77" s="27">
        <f t="shared" si="35"/>
        <v>-504.3880000000001</v>
      </c>
      <c r="F77" s="23">
        <v>41607</v>
      </c>
      <c r="G77" s="27">
        <f t="shared" si="35"/>
        <v>-1185.9</v>
      </c>
      <c r="H77" s="27">
        <f t="shared" si="35"/>
        <v>12993.599999999999</v>
      </c>
      <c r="I77" s="27">
        <f t="shared" si="35"/>
        <v>0</v>
      </c>
      <c r="J77" s="21">
        <f t="shared" si="35"/>
        <v>42170</v>
      </c>
      <c r="K77" s="21">
        <f t="shared" si="35"/>
        <v>10395</v>
      </c>
      <c r="L77" s="23">
        <f t="shared" si="35"/>
        <v>5527</v>
      </c>
      <c r="M77" s="23">
        <f t="shared" si="35"/>
        <v>47038</v>
      </c>
      <c r="N77" s="7"/>
    </row>
    <row r="78" spans="1:14" ht="24">
      <c r="A78" s="37"/>
      <c r="B78" s="6" t="s">
        <v>15</v>
      </c>
      <c r="C78" s="27">
        <f>C79+C80</f>
        <v>10720.4</v>
      </c>
      <c r="D78" s="27">
        <f aca="true" t="shared" si="36" ref="D78:M78">D79+D80</f>
        <v>-293.1999999999996</v>
      </c>
      <c r="E78" s="27">
        <f t="shared" si="36"/>
        <v>-50.6880000000001</v>
      </c>
      <c r="F78" s="23">
        <v>10563</v>
      </c>
      <c r="G78" s="27">
        <f t="shared" si="36"/>
        <v>-186.5</v>
      </c>
      <c r="H78" s="27">
        <f t="shared" si="36"/>
        <v>3399.2999999999997</v>
      </c>
      <c r="I78" s="27">
        <f t="shared" si="36"/>
        <v>0</v>
      </c>
      <c r="J78" s="21">
        <f t="shared" si="36"/>
        <v>11003</v>
      </c>
      <c r="K78" s="21">
        <f t="shared" si="36"/>
        <v>2719</v>
      </c>
      <c r="L78" s="23">
        <f t="shared" si="36"/>
        <v>1650</v>
      </c>
      <c r="M78" s="23">
        <f t="shared" si="36"/>
        <v>12072</v>
      </c>
      <c r="N78" s="7"/>
    </row>
    <row r="79" spans="1:14" ht="14.25">
      <c r="A79" s="37"/>
      <c r="B79" s="1" t="s">
        <v>74</v>
      </c>
      <c r="C79" s="26">
        <v>9593.1</v>
      </c>
      <c r="D79" s="7">
        <v>-283.09999999999945</v>
      </c>
      <c r="E79" s="26">
        <v>-50.6880000000001</v>
      </c>
      <c r="F79" s="11">
        <v>9382</v>
      </c>
      <c r="G79" s="12">
        <f>ROUND(C79+D79+E79-F79,1)</f>
        <v>-122.7</v>
      </c>
      <c r="H79" s="33">
        <v>3105.6</v>
      </c>
      <c r="I79" s="14"/>
      <c r="J79" s="34">
        <f>ROUND((C79+G79)*1.0445,0)</f>
        <v>9892</v>
      </c>
      <c r="K79" s="34">
        <f>ROUND(H79*0.8+I79,0)</f>
        <v>2484</v>
      </c>
      <c r="L79" s="30">
        <v>1416</v>
      </c>
      <c r="M79" s="25">
        <f>J79+K79-L79</f>
        <v>10960</v>
      </c>
      <c r="N79" s="7"/>
    </row>
    <row r="80" spans="1:14" ht="14.25">
      <c r="A80" s="37"/>
      <c r="B80" s="1" t="s">
        <v>75</v>
      </c>
      <c r="C80" s="26">
        <v>1127.3</v>
      </c>
      <c r="D80" s="7">
        <v>-10.100000000000136</v>
      </c>
      <c r="E80" s="26"/>
      <c r="F80" s="11">
        <v>1181</v>
      </c>
      <c r="G80" s="12">
        <f>ROUND(C80+D80+E80-F80,1)</f>
        <v>-63.8</v>
      </c>
      <c r="H80" s="33">
        <v>293.7</v>
      </c>
      <c r="I80" s="14"/>
      <c r="J80" s="34">
        <f>ROUND((C80+G80)*1.0445,0)</f>
        <v>1111</v>
      </c>
      <c r="K80" s="34">
        <f>ROUND(H80*0.8+I80,0)</f>
        <v>235</v>
      </c>
      <c r="L80" s="30">
        <v>234</v>
      </c>
      <c r="M80" s="25">
        <f>J80+K80-L80</f>
        <v>1112</v>
      </c>
      <c r="N80" s="7"/>
    </row>
    <row r="81" spans="1:14" ht="14.25">
      <c r="A81" s="37"/>
      <c r="B81" s="8" t="s">
        <v>76</v>
      </c>
      <c r="C81" s="26">
        <v>18461.3</v>
      </c>
      <c r="D81" s="7">
        <v>-355.2999999999993</v>
      </c>
      <c r="E81" s="26">
        <v>-164.24</v>
      </c>
      <c r="F81" s="11">
        <v>18480</v>
      </c>
      <c r="G81" s="12">
        <f>ROUND(C81+D81+E81-F81,1)</f>
        <v>-538.2</v>
      </c>
      <c r="H81" s="33">
        <v>5743.6</v>
      </c>
      <c r="I81" s="14"/>
      <c r="J81" s="34">
        <f>ROUND((C81+G81)*1.0445,0)</f>
        <v>18721</v>
      </c>
      <c r="K81" s="34">
        <f>ROUND(H81*0.8+I81,0)</f>
        <v>4595</v>
      </c>
      <c r="L81" s="30">
        <v>2329</v>
      </c>
      <c r="M81" s="25">
        <f>J81+K81-L81</f>
        <v>20987</v>
      </c>
      <c r="N81" s="7"/>
    </row>
    <row r="82" spans="1:14" ht="14.25">
      <c r="A82" s="38"/>
      <c r="B82" s="8" t="s">
        <v>77</v>
      </c>
      <c r="C82" s="26">
        <v>12377.1</v>
      </c>
      <c r="D82" s="7">
        <v>15.200000000000728</v>
      </c>
      <c r="E82" s="26">
        <v>-289.46</v>
      </c>
      <c r="F82" s="11">
        <v>12564</v>
      </c>
      <c r="G82" s="12">
        <f>ROUND(C82+D82+E82-F82,1)</f>
        <v>-461.2</v>
      </c>
      <c r="H82" s="33">
        <v>3850.7</v>
      </c>
      <c r="I82" s="14"/>
      <c r="J82" s="34">
        <f>ROUND((C82+G82)*1.0445,0)</f>
        <v>12446</v>
      </c>
      <c r="K82" s="34">
        <f>ROUND(H82*0.8+I82,0)</f>
        <v>3081</v>
      </c>
      <c r="L82" s="30">
        <v>1548</v>
      </c>
      <c r="M82" s="25">
        <f>J82+K82-L82</f>
        <v>13979</v>
      </c>
      <c r="N82" s="7"/>
    </row>
    <row r="83" spans="1:14" ht="14.25">
      <c r="A83" s="36" t="s">
        <v>78</v>
      </c>
      <c r="B83" s="6" t="s">
        <v>79</v>
      </c>
      <c r="C83" s="27">
        <f>SUM(C85:C90)</f>
        <v>122741</v>
      </c>
      <c r="D83" s="27">
        <f aca="true" t="shared" si="37" ref="D83:M83">SUM(D85:D90)</f>
        <v>-658.6000000000004</v>
      </c>
      <c r="E83" s="27">
        <f t="shared" si="37"/>
        <v>-851.2379999999999</v>
      </c>
      <c r="F83" s="23">
        <v>125794</v>
      </c>
      <c r="G83" s="27">
        <f t="shared" si="37"/>
        <v>-4562.9</v>
      </c>
      <c r="H83" s="27">
        <f t="shared" si="37"/>
        <v>42284.50000000001</v>
      </c>
      <c r="I83" s="27">
        <f t="shared" si="37"/>
        <v>0</v>
      </c>
      <c r="J83" s="21">
        <f t="shared" si="37"/>
        <v>123438</v>
      </c>
      <c r="K83" s="21">
        <f t="shared" si="37"/>
        <v>33827</v>
      </c>
      <c r="L83" s="23">
        <f t="shared" si="37"/>
        <v>16537</v>
      </c>
      <c r="M83" s="23">
        <f t="shared" si="37"/>
        <v>140728</v>
      </c>
      <c r="N83" s="7"/>
    </row>
    <row r="84" spans="1:14" ht="24">
      <c r="A84" s="37"/>
      <c r="B84" s="6" t="s">
        <v>15</v>
      </c>
      <c r="C84" s="27">
        <f>C85+C86</f>
        <v>31891.6</v>
      </c>
      <c r="D84" s="27">
        <f aca="true" t="shared" si="38" ref="D84:M84">D85+D86</f>
        <v>442.5000000000018</v>
      </c>
      <c r="E84" s="27">
        <f t="shared" si="38"/>
        <v>-526.6880000000001</v>
      </c>
      <c r="F84" s="23">
        <v>33065</v>
      </c>
      <c r="G84" s="27">
        <f t="shared" si="38"/>
        <v>-1257.6</v>
      </c>
      <c r="H84" s="27">
        <f t="shared" si="38"/>
        <v>10316</v>
      </c>
      <c r="I84" s="27">
        <f t="shared" si="38"/>
        <v>0</v>
      </c>
      <c r="J84" s="21">
        <f t="shared" si="38"/>
        <v>31998</v>
      </c>
      <c r="K84" s="21">
        <f t="shared" si="38"/>
        <v>8253</v>
      </c>
      <c r="L84" s="23">
        <f t="shared" si="38"/>
        <v>2052</v>
      </c>
      <c r="M84" s="23">
        <f t="shared" si="38"/>
        <v>38199</v>
      </c>
      <c r="N84" s="7"/>
    </row>
    <row r="85" spans="1:14" ht="14.25">
      <c r="A85" s="37"/>
      <c r="B85" s="1" t="s">
        <v>80</v>
      </c>
      <c r="C85" s="26">
        <v>10664</v>
      </c>
      <c r="D85" s="7">
        <v>-18.299999999999272</v>
      </c>
      <c r="E85" s="26">
        <v>-98.76800000000003</v>
      </c>
      <c r="F85" s="11">
        <v>10972</v>
      </c>
      <c r="G85" s="12">
        <f aca="true" t="shared" si="39" ref="G85:G90">ROUND(C85+D85+E85-F85,1)</f>
        <v>-425.1</v>
      </c>
      <c r="H85" s="33">
        <v>2347.1</v>
      </c>
      <c r="I85" s="14"/>
      <c r="J85" s="34">
        <f aca="true" t="shared" si="40" ref="J85:J90">ROUND((C85+G85)*1.0445,0)</f>
        <v>10695</v>
      </c>
      <c r="K85" s="34">
        <f aca="true" t="shared" si="41" ref="K85:K90">ROUND(H85*0.8+I85,0)</f>
        <v>1878</v>
      </c>
      <c r="L85" s="30">
        <v>402</v>
      </c>
      <c r="M85" s="25">
        <f aca="true" t="shared" si="42" ref="M85:M90">J85+K85-L85</f>
        <v>12171</v>
      </c>
      <c r="N85" s="7"/>
    </row>
    <row r="86" spans="1:14" ht="14.25">
      <c r="A86" s="37"/>
      <c r="B86" s="9" t="s">
        <v>81</v>
      </c>
      <c r="C86" s="26">
        <v>21227.6</v>
      </c>
      <c r="D86" s="7">
        <v>460.8000000000011</v>
      </c>
      <c r="E86" s="26">
        <v>-427.92</v>
      </c>
      <c r="F86" s="11">
        <v>22093</v>
      </c>
      <c r="G86" s="12">
        <f t="shared" si="39"/>
        <v>-832.5</v>
      </c>
      <c r="H86" s="33">
        <v>7968.9</v>
      </c>
      <c r="I86" s="14"/>
      <c r="J86" s="34">
        <f t="shared" si="40"/>
        <v>21303</v>
      </c>
      <c r="K86" s="34">
        <f t="shared" si="41"/>
        <v>6375</v>
      </c>
      <c r="L86" s="30">
        <v>1650</v>
      </c>
      <c r="M86" s="25">
        <f t="shared" si="42"/>
        <v>26028</v>
      </c>
      <c r="N86" s="7"/>
    </row>
    <row r="87" spans="1:14" ht="14.25">
      <c r="A87" s="37"/>
      <c r="B87" s="10" t="s">
        <v>82</v>
      </c>
      <c r="C87" s="26">
        <v>21198.1</v>
      </c>
      <c r="D87" s="7">
        <v>1</v>
      </c>
      <c r="E87" s="26">
        <v>-127.9</v>
      </c>
      <c r="F87" s="11">
        <v>21917</v>
      </c>
      <c r="G87" s="12">
        <f t="shared" si="39"/>
        <v>-845.8</v>
      </c>
      <c r="H87" s="33">
        <v>5770.6</v>
      </c>
      <c r="I87" s="14"/>
      <c r="J87" s="34">
        <f t="shared" si="40"/>
        <v>21258</v>
      </c>
      <c r="K87" s="34">
        <f t="shared" si="41"/>
        <v>4616</v>
      </c>
      <c r="L87" s="30">
        <v>3167</v>
      </c>
      <c r="M87" s="25">
        <f t="shared" si="42"/>
        <v>22707</v>
      </c>
      <c r="N87" s="7"/>
    </row>
    <row r="88" spans="1:14" ht="14.25">
      <c r="A88" s="37"/>
      <c r="B88" s="8" t="s">
        <v>83</v>
      </c>
      <c r="C88" s="26">
        <v>22809.5</v>
      </c>
      <c r="D88" s="7">
        <v>-203.90000000000146</v>
      </c>
      <c r="E88" s="26">
        <v>-236.58</v>
      </c>
      <c r="F88" s="11">
        <v>23279</v>
      </c>
      <c r="G88" s="12">
        <f t="shared" si="39"/>
        <v>-910</v>
      </c>
      <c r="H88" s="33">
        <v>6209.3</v>
      </c>
      <c r="I88" s="14"/>
      <c r="J88" s="34">
        <f t="shared" si="40"/>
        <v>22874</v>
      </c>
      <c r="K88" s="34">
        <f t="shared" si="41"/>
        <v>4967</v>
      </c>
      <c r="L88" s="30">
        <v>1438</v>
      </c>
      <c r="M88" s="25">
        <f t="shared" si="42"/>
        <v>26403</v>
      </c>
      <c r="N88" s="7"/>
    </row>
    <row r="89" spans="1:14" ht="14.25">
      <c r="A89" s="37"/>
      <c r="B89" s="8" t="s">
        <v>84</v>
      </c>
      <c r="C89" s="26">
        <v>19053</v>
      </c>
      <c r="D89" s="7">
        <v>-337.2000000000007</v>
      </c>
      <c r="E89" s="26">
        <v>32.12000000000012</v>
      </c>
      <c r="F89" s="11">
        <v>19506</v>
      </c>
      <c r="G89" s="12">
        <f t="shared" si="39"/>
        <v>-758.1</v>
      </c>
      <c r="H89" s="33">
        <v>11343.2</v>
      </c>
      <c r="I89" s="14"/>
      <c r="J89" s="34">
        <f t="shared" si="40"/>
        <v>19109</v>
      </c>
      <c r="K89" s="34">
        <f t="shared" si="41"/>
        <v>9075</v>
      </c>
      <c r="L89" s="30">
        <v>2653</v>
      </c>
      <c r="M89" s="25">
        <f t="shared" si="42"/>
        <v>25531</v>
      </c>
      <c r="N89" s="7"/>
    </row>
    <row r="90" spans="1:14" ht="14.25">
      <c r="A90" s="38"/>
      <c r="B90" s="10" t="s">
        <v>85</v>
      </c>
      <c r="C90" s="26">
        <v>27788.8</v>
      </c>
      <c r="D90" s="7">
        <v>-561</v>
      </c>
      <c r="E90" s="26">
        <v>7.810000000000059</v>
      </c>
      <c r="F90" s="11">
        <v>28027</v>
      </c>
      <c r="G90" s="12">
        <f t="shared" si="39"/>
        <v>-791.4</v>
      </c>
      <c r="H90" s="33">
        <v>8645.4</v>
      </c>
      <c r="I90" s="14"/>
      <c r="J90" s="34">
        <f t="shared" si="40"/>
        <v>28199</v>
      </c>
      <c r="K90" s="34">
        <f t="shared" si="41"/>
        <v>6916</v>
      </c>
      <c r="L90" s="30">
        <v>7227</v>
      </c>
      <c r="M90" s="25">
        <f t="shared" si="42"/>
        <v>27888</v>
      </c>
      <c r="N90" s="7"/>
    </row>
    <row r="91" spans="1:14" ht="14.25">
      <c r="A91" s="36" t="s">
        <v>86</v>
      </c>
      <c r="B91" s="6" t="s">
        <v>87</v>
      </c>
      <c r="C91" s="27">
        <f>SUM(C93:C103)</f>
        <v>156716.3</v>
      </c>
      <c r="D91" s="27">
        <f aca="true" t="shared" si="43" ref="D91:M91">SUM(D93:D103)</f>
        <v>-1572.8999999999992</v>
      </c>
      <c r="E91" s="27">
        <f t="shared" si="43"/>
        <v>-4665.674000000001</v>
      </c>
      <c r="F91" s="23">
        <v>155174</v>
      </c>
      <c r="G91" s="27">
        <f t="shared" si="43"/>
        <v>-4696.200000000001</v>
      </c>
      <c r="H91" s="27">
        <f t="shared" si="43"/>
        <v>56633.09999999999</v>
      </c>
      <c r="I91" s="27">
        <f t="shared" si="43"/>
        <v>0</v>
      </c>
      <c r="J91" s="21">
        <f t="shared" si="43"/>
        <v>158784</v>
      </c>
      <c r="K91" s="21">
        <f t="shared" si="43"/>
        <v>45307</v>
      </c>
      <c r="L91" s="23">
        <f t="shared" si="43"/>
        <v>45179</v>
      </c>
      <c r="M91" s="23">
        <f t="shared" si="43"/>
        <v>158912</v>
      </c>
      <c r="N91" s="6"/>
    </row>
    <row r="92" spans="1:14" ht="24">
      <c r="A92" s="37"/>
      <c r="B92" s="6" t="s">
        <v>15</v>
      </c>
      <c r="C92" s="27">
        <f>C93+C94</f>
        <v>24903.3</v>
      </c>
      <c r="D92" s="27">
        <f aca="true" t="shared" si="44" ref="D92:M92">D93+D94</f>
        <v>-87.19999999999891</v>
      </c>
      <c r="E92" s="27">
        <f t="shared" si="44"/>
        <v>-646.0959999999998</v>
      </c>
      <c r="F92" s="23">
        <v>25141</v>
      </c>
      <c r="G92" s="27">
        <f t="shared" si="44"/>
        <v>-971</v>
      </c>
      <c r="H92" s="27">
        <f t="shared" si="44"/>
        <v>6352.3</v>
      </c>
      <c r="I92" s="27">
        <f t="shared" si="44"/>
        <v>0</v>
      </c>
      <c r="J92" s="21">
        <f t="shared" si="44"/>
        <v>24997</v>
      </c>
      <c r="K92" s="21">
        <f t="shared" si="44"/>
        <v>5082</v>
      </c>
      <c r="L92" s="23">
        <f t="shared" si="44"/>
        <v>9032</v>
      </c>
      <c r="M92" s="23">
        <f t="shared" si="44"/>
        <v>21047</v>
      </c>
      <c r="N92" s="7"/>
    </row>
    <row r="93" spans="1:14" ht="14.25">
      <c r="A93" s="37"/>
      <c r="B93" s="9" t="s">
        <v>88</v>
      </c>
      <c r="C93" s="26">
        <v>14147</v>
      </c>
      <c r="D93" s="7">
        <v>-39.79999999999927</v>
      </c>
      <c r="E93" s="26">
        <v>-292.70399999999995</v>
      </c>
      <c r="F93" s="11">
        <v>14379</v>
      </c>
      <c r="G93" s="12">
        <f aca="true" t="shared" si="45" ref="G93:G103">ROUND(C93+D93+E93-F93,1)</f>
        <v>-564.5</v>
      </c>
      <c r="H93" s="33">
        <v>4351.5</v>
      </c>
      <c r="I93" s="14"/>
      <c r="J93" s="34">
        <f aca="true" t="shared" si="46" ref="J93:J103">ROUND((C93+G93)*1.0445,0)</f>
        <v>14187</v>
      </c>
      <c r="K93" s="34">
        <f aca="true" t="shared" si="47" ref="K93:K103">ROUND(H93*0.8+I93,0)</f>
        <v>3481</v>
      </c>
      <c r="L93" s="30">
        <v>4801</v>
      </c>
      <c r="M93" s="25">
        <f aca="true" t="shared" si="48" ref="M93:M103">J93+K93-L93</f>
        <v>12867</v>
      </c>
      <c r="N93" s="7"/>
    </row>
    <row r="94" spans="1:14" ht="14.25">
      <c r="A94" s="37"/>
      <c r="B94" s="9" t="s">
        <v>89</v>
      </c>
      <c r="C94" s="26">
        <v>10756.3</v>
      </c>
      <c r="D94" s="7">
        <v>-47.399999999999636</v>
      </c>
      <c r="E94" s="26">
        <v>-353.3919999999998</v>
      </c>
      <c r="F94" s="11">
        <v>10762</v>
      </c>
      <c r="G94" s="12">
        <f t="shared" si="45"/>
        <v>-406.5</v>
      </c>
      <c r="H94" s="33">
        <v>2000.8</v>
      </c>
      <c r="I94" s="14"/>
      <c r="J94" s="34">
        <f t="shared" si="46"/>
        <v>10810</v>
      </c>
      <c r="K94" s="34">
        <f t="shared" si="47"/>
        <v>1601</v>
      </c>
      <c r="L94" s="30">
        <v>4231</v>
      </c>
      <c r="M94" s="25">
        <f t="shared" si="48"/>
        <v>8180</v>
      </c>
      <c r="N94" s="7"/>
    </row>
    <row r="95" spans="1:14" ht="14.25">
      <c r="A95" s="37"/>
      <c r="B95" s="8" t="s">
        <v>8</v>
      </c>
      <c r="C95" s="26">
        <v>12908.5</v>
      </c>
      <c r="D95" s="7">
        <v>-863.6999999999989</v>
      </c>
      <c r="E95" s="26">
        <v>-38.24</v>
      </c>
      <c r="F95" s="11">
        <v>12510</v>
      </c>
      <c r="G95" s="12">
        <f t="shared" si="45"/>
        <v>-503.4</v>
      </c>
      <c r="H95" s="33">
        <v>7685.1</v>
      </c>
      <c r="I95" s="14"/>
      <c r="J95" s="34">
        <f t="shared" si="46"/>
        <v>12957</v>
      </c>
      <c r="K95" s="34">
        <f t="shared" si="47"/>
        <v>6148</v>
      </c>
      <c r="L95" s="30">
        <v>4744</v>
      </c>
      <c r="M95" s="25">
        <f t="shared" si="48"/>
        <v>14361</v>
      </c>
      <c r="N95" s="7"/>
    </row>
    <row r="96" spans="1:14" ht="14.25">
      <c r="A96" s="37"/>
      <c r="B96" s="10" t="s">
        <v>90</v>
      </c>
      <c r="C96" s="26">
        <v>17368.4</v>
      </c>
      <c r="D96" s="7">
        <v>-286.9</v>
      </c>
      <c r="E96" s="26">
        <v>-59.94399999999996</v>
      </c>
      <c r="F96" s="11">
        <v>17710</v>
      </c>
      <c r="G96" s="12">
        <f t="shared" si="45"/>
        <v>-688.4</v>
      </c>
      <c r="H96" s="33">
        <v>10340.3</v>
      </c>
      <c r="I96" s="14"/>
      <c r="J96" s="34">
        <f t="shared" si="46"/>
        <v>17422</v>
      </c>
      <c r="K96" s="34">
        <f t="shared" si="47"/>
        <v>8272</v>
      </c>
      <c r="L96" s="30">
        <v>5227</v>
      </c>
      <c r="M96" s="25">
        <f t="shared" si="48"/>
        <v>20467</v>
      </c>
      <c r="N96" s="7"/>
    </row>
    <row r="97" spans="1:14" ht="14.25">
      <c r="A97" s="37"/>
      <c r="B97" s="10" t="s">
        <v>91</v>
      </c>
      <c r="C97" s="26">
        <v>24367.1</v>
      </c>
      <c r="D97" s="7">
        <v>649.5999999999985</v>
      </c>
      <c r="E97" s="26">
        <v>-1157.87</v>
      </c>
      <c r="F97" s="11">
        <v>24832</v>
      </c>
      <c r="G97" s="12">
        <f t="shared" si="45"/>
        <v>-973.2</v>
      </c>
      <c r="H97" s="33">
        <v>7580.9</v>
      </c>
      <c r="I97" s="14"/>
      <c r="J97" s="34">
        <f t="shared" si="46"/>
        <v>24435</v>
      </c>
      <c r="K97" s="34">
        <f t="shared" si="47"/>
        <v>6065</v>
      </c>
      <c r="L97" s="30">
        <v>5550</v>
      </c>
      <c r="M97" s="25">
        <f t="shared" si="48"/>
        <v>24950</v>
      </c>
      <c r="N97" s="7"/>
    </row>
    <row r="98" spans="1:14" ht="14.25">
      <c r="A98" s="37"/>
      <c r="B98" s="10" t="s">
        <v>92</v>
      </c>
      <c r="C98" s="26">
        <v>7949.6</v>
      </c>
      <c r="D98" s="7">
        <v>-31.5</v>
      </c>
      <c r="E98" s="26">
        <v>-89.43</v>
      </c>
      <c r="F98" s="11">
        <v>7506</v>
      </c>
      <c r="G98" s="12">
        <f t="shared" si="45"/>
        <v>322.7</v>
      </c>
      <c r="H98" s="33">
        <v>2473.2</v>
      </c>
      <c r="I98" s="14"/>
      <c r="J98" s="34">
        <f t="shared" si="46"/>
        <v>8640</v>
      </c>
      <c r="K98" s="34">
        <f t="shared" si="47"/>
        <v>1979</v>
      </c>
      <c r="L98" s="30">
        <v>1883</v>
      </c>
      <c r="M98" s="25">
        <f t="shared" si="48"/>
        <v>8736</v>
      </c>
      <c r="N98" s="7"/>
    </row>
    <row r="99" spans="1:14" ht="14.25">
      <c r="A99" s="37"/>
      <c r="B99" s="10" t="s">
        <v>93</v>
      </c>
      <c r="C99" s="26">
        <v>14906.4</v>
      </c>
      <c r="D99" s="7">
        <v>12.700000000000728</v>
      </c>
      <c r="E99" s="26">
        <v>-805.49</v>
      </c>
      <c r="F99" s="11">
        <v>14693</v>
      </c>
      <c r="G99" s="12">
        <f t="shared" si="45"/>
        <v>-579.4</v>
      </c>
      <c r="H99" s="33">
        <v>4637.6</v>
      </c>
      <c r="I99" s="14"/>
      <c r="J99" s="34">
        <f t="shared" si="46"/>
        <v>14965</v>
      </c>
      <c r="K99" s="34">
        <f t="shared" si="47"/>
        <v>3710</v>
      </c>
      <c r="L99" s="30">
        <v>2492</v>
      </c>
      <c r="M99" s="25">
        <f t="shared" si="48"/>
        <v>16183</v>
      </c>
      <c r="N99" s="7"/>
    </row>
    <row r="100" spans="1:14" ht="14.25">
      <c r="A100" s="37"/>
      <c r="B100" s="10" t="s">
        <v>94</v>
      </c>
      <c r="C100" s="26">
        <v>10207</v>
      </c>
      <c r="D100" s="7">
        <v>-614.4</v>
      </c>
      <c r="E100" s="26">
        <v>-720.09</v>
      </c>
      <c r="F100" s="11">
        <v>9174</v>
      </c>
      <c r="G100" s="12">
        <f t="shared" si="45"/>
        <v>-301.5</v>
      </c>
      <c r="H100" s="33">
        <v>2778.6</v>
      </c>
      <c r="I100" s="14"/>
      <c r="J100" s="34">
        <f t="shared" si="46"/>
        <v>10346</v>
      </c>
      <c r="K100" s="34">
        <f t="shared" si="47"/>
        <v>2223</v>
      </c>
      <c r="L100" s="30">
        <v>1839</v>
      </c>
      <c r="M100" s="25">
        <f t="shared" si="48"/>
        <v>10730</v>
      </c>
      <c r="N100" s="7"/>
    </row>
    <row r="101" spans="1:14" ht="14.25">
      <c r="A101" s="37"/>
      <c r="B101" s="8" t="s">
        <v>95</v>
      </c>
      <c r="C101" s="26">
        <v>11487.7</v>
      </c>
      <c r="D101" s="7">
        <v>-91.10000000000036</v>
      </c>
      <c r="E101" s="26">
        <v>-674.55</v>
      </c>
      <c r="F101" s="11">
        <v>11032</v>
      </c>
      <c r="G101" s="12">
        <f t="shared" si="45"/>
        <v>-309.9</v>
      </c>
      <c r="H101" s="33">
        <v>3574</v>
      </c>
      <c r="I101" s="14"/>
      <c r="J101" s="34">
        <f t="shared" si="46"/>
        <v>11675</v>
      </c>
      <c r="K101" s="34">
        <f t="shared" si="47"/>
        <v>2859</v>
      </c>
      <c r="L101" s="30">
        <v>1748</v>
      </c>
      <c r="M101" s="25">
        <f t="shared" si="48"/>
        <v>12786</v>
      </c>
      <c r="N101" s="7"/>
    </row>
    <row r="102" spans="1:14" ht="14.25">
      <c r="A102" s="37"/>
      <c r="B102" s="8" t="s">
        <v>9</v>
      </c>
      <c r="C102" s="26">
        <v>3740.5</v>
      </c>
      <c r="D102" s="7">
        <v>-92.90000000000009</v>
      </c>
      <c r="E102" s="26">
        <v>-393.06399999999996</v>
      </c>
      <c r="F102" s="11">
        <v>3386</v>
      </c>
      <c r="G102" s="12">
        <f t="shared" si="45"/>
        <v>-131.5</v>
      </c>
      <c r="H102" s="33">
        <v>2226.9</v>
      </c>
      <c r="I102" s="14"/>
      <c r="J102" s="34">
        <f t="shared" si="46"/>
        <v>3770</v>
      </c>
      <c r="K102" s="34">
        <f t="shared" si="47"/>
        <v>1782</v>
      </c>
      <c r="L102" s="30">
        <v>1086</v>
      </c>
      <c r="M102" s="25">
        <f t="shared" si="48"/>
        <v>4466</v>
      </c>
      <c r="N102" s="7"/>
    </row>
    <row r="103" spans="1:14" ht="14.25">
      <c r="A103" s="38"/>
      <c r="B103" s="10" t="s">
        <v>96</v>
      </c>
      <c r="C103" s="26">
        <v>28877.8</v>
      </c>
      <c r="D103" s="7">
        <v>-167.5</v>
      </c>
      <c r="E103" s="26">
        <v>-80.90000000000009</v>
      </c>
      <c r="F103" s="11">
        <v>29190</v>
      </c>
      <c r="G103" s="12">
        <f t="shared" si="45"/>
        <v>-560.6</v>
      </c>
      <c r="H103" s="33">
        <v>8984.2</v>
      </c>
      <c r="I103" s="14"/>
      <c r="J103" s="34">
        <f t="shared" si="46"/>
        <v>29577</v>
      </c>
      <c r="K103" s="34">
        <f t="shared" si="47"/>
        <v>7187</v>
      </c>
      <c r="L103" s="30">
        <v>11578</v>
      </c>
      <c r="M103" s="25">
        <f t="shared" si="48"/>
        <v>25186</v>
      </c>
      <c r="N103" s="7"/>
    </row>
    <row r="104" spans="1:14" ht="14.25">
      <c r="A104" s="36" t="s">
        <v>97</v>
      </c>
      <c r="B104" s="6" t="s">
        <v>98</v>
      </c>
      <c r="C104" s="27">
        <f>SUM(C106:C115)</f>
        <v>115689</v>
      </c>
      <c r="D104" s="27">
        <f aca="true" t="shared" si="49" ref="D104:M104">SUM(D106:D115)</f>
        <v>-3033.399999999995</v>
      </c>
      <c r="E104" s="27">
        <f t="shared" si="49"/>
        <v>-25.019999999999797</v>
      </c>
      <c r="F104" s="23">
        <v>116718</v>
      </c>
      <c r="G104" s="27">
        <f t="shared" si="49"/>
        <v>-4087.5000000000005</v>
      </c>
      <c r="H104" s="27">
        <f t="shared" si="49"/>
        <v>44540.8</v>
      </c>
      <c r="I104" s="27">
        <f t="shared" si="49"/>
        <v>0</v>
      </c>
      <c r="J104" s="21">
        <f t="shared" si="49"/>
        <v>116568</v>
      </c>
      <c r="K104" s="21">
        <f t="shared" si="49"/>
        <v>35632</v>
      </c>
      <c r="L104" s="23">
        <f t="shared" si="49"/>
        <v>7841</v>
      </c>
      <c r="M104" s="23">
        <f t="shared" si="49"/>
        <v>144359</v>
      </c>
      <c r="N104" s="7"/>
    </row>
    <row r="105" spans="1:14" ht="24">
      <c r="A105" s="37"/>
      <c r="B105" s="6" t="s">
        <v>15</v>
      </c>
      <c r="C105" s="27">
        <f>C106</f>
        <v>12631.9</v>
      </c>
      <c r="D105" s="27">
        <f aca="true" t="shared" si="50" ref="D105:M105">D106</f>
        <v>-550.3</v>
      </c>
      <c r="E105" s="27">
        <f t="shared" si="50"/>
        <v>469.44</v>
      </c>
      <c r="F105" s="23">
        <v>13028</v>
      </c>
      <c r="G105" s="27">
        <f t="shared" si="50"/>
        <v>-477</v>
      </c>
      <c r="H105" s="27">
        <f t="shared" si="50"/>
        <v>1718.6</v>
      </c>
      <c r="I105" s="27">
        <f t="shared" si="50"/>
        <v>0</v>
      </c>
      <c r="J105" s="21">
        <f t="shared" si="50"/>
        <v>12696</v>
      </c>
      <c r="K105" s="21">
        <f t="shared" si="50"/>
        <v>1375</v>
      </c>
      <c r="L105" s="23">
        <f t="shared" si="50"/>
        <v>0</v>
      </c>
      <c r="M105" s="23">
        <f t="shared" si="50"/>
        <v>14071</v>
      </c>
      <c r="N105" s="7"/>
    </row>
    <row r="106" spans="1:14" s="13" customFormat="1" ht="14.25">
      <c r="A106" s="37"/>
      <c r="B106" s="1" t="s">
        <v>140</v>
      </c>
      <c r="C106" s="26">
        <v>12631.9</v>
      </c>
      <c r="D106" s="1">
        <v>-550.3</v>
      </c>
      <c r="E106" s="27">
        <v>469.44</v>
      </c>
      <c r="F106" s="32">
        <v>13028</v>
      </c>
      <c r="G106" s="12">
        <f aca="true" t="shared" si="51" ref="G106:G115">ROUND(C106+D106+E106-F106,1)</f>
        <v>-477</v>
      </c>
      <c r="H106" s="33">
        <v>1718.6</v>
      </c>
      <c r="I106" s="14"/>
      <c r="J106" s="34">
        <f aca="true" t="shared" si="52" ref="J106:J115">ROUND((C106+G106)*1.0445,0)</f>
        <v>12696</v>
      </c>
      <c r="K106" s="34">
        <f aca="true" t="shared" si="53" ref="K106:K115">ROUND(H106*0.8+I106,0)</f>
        <v>1375</v>
      </c>
      <c r="L106" s="30"/>
      <c r="M106" s="25">
        <f aca="true" t="shared" si="54" ref="M106:M115">J106+K106-L106</f>
        <v>14071</v>
      </c>
      <c r="N106" s="7"/>
    </row>
    <row r="107" spans="1:14" ht="14.25">
      <c r="A107" s="37"/>
      <c r="B107" s="8" t="s">
        <v>99</v>
      </c>
      <c r="C107" s="26">
        <v>7340.6</v>
      </c>
      <c r="D107" s="7">
        <v>-29.299999999999272</v>
      </c>
      <c r="E107" s="26">
        <v>-9.035999999999945</v>
      </c>
      <c r="F107" s="11">
        <v>7567</v>
      </c>
      <c r="G107" s="12">
        <f t="shared" si="51"/>
        <v>-264.7</v>
      </c>
      <c r="H107" s="33">
        <v>2731.4</v>
      </c>
      <c r="I107" s="14"/>
      <c r="J107" s="34">
        <f t="shared" si="52"/>
        <v>7391</v>
      </c>
      <c r="K107" s="34">
        <f t="shared" si="53"/>
        <v>2185</v>
      </c>
      <c r="L107" s="30"/>
      <c r="M107" s="25">
        <f t="shared" si="54"/>
        <v>9576</v>
      </c>
      <c r="N107" s="7"/>
    </row>
    <row r="108" spans="1:14" ht="14.25">
      <c r="A108" s="37"/>
      <c r="B108" s="8" t="s">
        <v>100</v>
      </c>
      <c r="C108" s="26">
        <v>17996.7</v>
      </c>
      <c r="D108" s="7">
        <v>-987.6</v>
      </c>
      <c r="E108" s="26">
        <v>-235.6239999999999</v>
      </c>
      <c r="F108" s="11">
        <v>17487</v>
      </c>
      <c r="G108" s="12">
        <f t="shared" si="51"/>
        <v>-713.5</v>
      </c>
      <c r="H108" s="33">
        <v>9375.1</v>
      </c>
      <c r="I108" s="14"/>
      <c r="J108" s="34">
        <f t="shared" si="52"/>
        <v>18052</v>
      </c>
      <c r="K108" s="34">
        <f t="shared" si="53"/>
        <v>7500</v>
      </c>
      <c r="L108" s="30">
        <v>1053</v>
      </c>
      <c r="M108" s="25">
        <f t="shared" si="54"/>
        <v>24499</v>
      </c>
      <c r="N108" s="7"/>
    </row>
    <row r="109" spans="1:14" ht="14.25">
      <c r="A109" s="37"/>
      <c r="B109" s="10" t="s">
        <v>101</v>
      </c>
      <c r="C109" s="26">
        <v>18233.8</v>
      </c>
      <c r="D109" s="7">
        <v>-245.1999999999989</v>
      </c>
      <c r="E109" s="28">
        <v>-277.4</v>
      </c>
      <c r="F109" s="11">
        <v>18447</v>
      </c>
      <c r="G109" s="12">
        <f t="shared" si="51"/>
        <v>-735.8</v>
      </c>
      <c r="H109" s="33">
        <v>4963.7</v>
      </c>
      <c r="I109" s="14"/>
      <c r="J109" s="34">
        <f t="shared" si="52"/>
        <v>18277</v>
      </c>
      <c r="K109" s="34">
        <f t="shared" si="53"/>
        <v>3971</v>
      </c>
      <c r="L109" s="30">
        <v>1051</v>
      </c>
      <c r="M109" s="25">
        <f t="shared" si="54"/>
        <v>21197</v>
      </c>
      <c r="N109" s="7"/>
    </row>
    <row r="110" spans="1:14" ht="14.25">
      <c r="A110" s="37"/>
      <c r="B110" s="10" t="s">
        <v>102</v>
      </c>
      <c r="C110" s="26">
        <v>13754.8</v>
      </c>
      <c r="D110" s="7">
        <v>-351.1999999999989</v>
      </c>
      <c r="E110" s="26">
        <v>3</v>
      </c>
      <c r="F110" s="11">
        <v>13945</v>
      </c>
      <c r="G110" s="12">
        <f t="shared" si="51"/>
        <v>-538.4</v>
      </c>
      <c r="H110" s="33">
        <v>8188.9</v>
      </c>
      <c r="I110" s="14"/>
      <c r="J110" s="34">
        <f t="shared" si="52"/>
        <v>13805</v>
      </c>
      <c r="K110" s="34">
        <f t="shared" si="53"/>
        <v>6551</v>
      </c>
      <c r="L110" s="30">
        <v>649</v>
      </c>
      <c r="M110" s="25">
        <f t="shared" si="54"/>
        <v>19707</v>
      </c>
      <c r="N110" s="7"/>
    </row>
    <row r="111" spans="1:14" ht="14.25">
      <c r="A111" s="37"/>
      <c r="B111" s="10" t="s">
        <v>103</v>
      </c>
      <c r="C111" s="26">
        <v>8563.3</v>
      </c>
      <c r="D111" s="7">
        <v>-115.2</v>
      </c>
      <c r="E111" s="26">
        <v>21.99599999999998</v>
      </c>
      <c r="F111" s="11">
        <v>8650</v>
      </c>
      <c r="G111" s="12">
        <f t="shared" si="51"/>
        <v>-179.9</v>
      </c>
      <c r="H111" s="33">
        <v>4460.9</v>
      </c>
      <c r="I111" s="14"/>
      <c r="J111" s="34">
        <f t="shared" si="52"/>
        <v>8756</v>
      </c>
      <c r="K111" s="34">
        <f t="shared" si="53"/>
        <v>3569</v>
      </c>
      <c r="L111" s="30">
        <v>830</v>
      </c>
      <c r="M111" s="25">
        <f t="shared" si="54"/>
        <v>11495</v>
      </c>
      <c r="N111" s="7"/>
    </row>
    <row r="112" spans="1:14" ht="14.25">
      <c r="A112" s="37"/>
      <c r="B112" s="10" t="s">
        <v>104</v>
      </c>
      <c r="C112" s="26">
        <v>7334</v>
      </c>
      <c r="D112" s="7">
        <v>-262.4</v>
      </c>
      <c r="E112" s="26">
        <v>-3.4559999999999604</v>
      </c>
      <c r="F112" s="11">
        <v>7361</v>
      </c>
      <c r="G112" s="12">
        <f t="shared" si="51"/>
        <v>-292.9</v>
      </c>
      <c r="H112" s="33">
        <v>3820.5</v>
      </c>
      <c r="I112" s="14"/>
      <c r="J112" s="34">
        <f t="shared" si="52"/>
        <v>7354</v>
      </c>
      <c r="K112" s="34">
        <f t="shared" si="53"/>
        <v>3056</v>
      </c>
      <c r="L112" s="30">
        <v>510</v>
      </c>
      <c r="M112" s="25">
        <f t="shared" si="54"/>
        <v>9900</v>
      </c>
      <c r="N112" s="7"/>
    </row>
    <row r="113" spans="1:14" ht="14.25">
      <c r="A113" s="37"/>
      <c r="B113" s="10" t="s">
        <v>105</v>
      </c>
      <c r="C113" s="26">
        <v>11679.5</v>
      </c>
      <c r="D113" s="7">
        <v>-169.29999999999927</v>
      </c>
      <c r="E113" s="26">
        <v>-8.949999999999989</v>
      </c>
      <c r="F113" s="11">
        <v>11856</v>
      </c>
      <c r="G113" s="12">
        <f t="shared" si="51"/>
        <v>-354.8</v>
      </c>
      <c r="H113" s="33">
        <v>3633.6</v>
      </c>
      <c r="I113" s="14"/>
      <c r="J113" s="34">
        <f t="shared" si="52"/>
        <v>11829</v>
      </c>
      <c r="K113" s="34">
        <f t="shared" si="53"/>
        <v>2907</v>
      </c>
      <c r="L113" s="30">
        <v>824</v>
      </c>
      <c r="M113" s="25">
        <f t="shared" si="54"/>
        <v>13912</v>
      </c>
      <c r="N113" s="7"/>
    </row>
    <row r="114" spans="1:14" ht="14.25">
      <c r="A114" s="37"/>
      <c r="B114" s="10" t="s">
        <v>106</v>
      </c>
      <c r="C114" s="26">
        <v>5253</v>
      </c>
      <c r="D114" s="7">
        <v>-34.19999999999982</v>
      </c>
      <c r="E114" s="26">
        <v>-1.8199999999999932</v>
      </c>
      <c r="F114" s="11">
        <v>5387</v>
      </c>
      <c r="G114" s="12">
        <f t="shared" si="51"/>
        <v>-170</v>
      </c>
      <c r="H114" s="33">
        <v>1634.3</v>
      </c>
      <c r="I114" s="14"/>
      <c r="J114" s="34">
        <f t="shared" si="52"/>
        <v>5309</v>
      </c>
      <c r="K114" s="34">
        <f t="shared" si="53"/>
        <v>1307</v>
      </c>
      <c r="L114" s="30">
        <v>422</v>
      </c>
      <c r="M114" s="25">
        <f t="shared" si="54"/>
        <v>6194</v>
      </c>
      <c r="N114" s="7"/>
    </row>
    <row r="115" spans="1:14" ht="14.25">
      <c r="A115" s="38"/>
      <c r="B115" s="10" t="s">
        <v>107</v>
      </c>
      <c r="C115" s="26">
        <v>12901.4</v>
      </c>
      <c r="D115" s="7">
        <v>-288.6999999999989</v>
      </c>
      <c r="E115" s="26">
        <v>16.83</v>
      </c>
      <c r="F115" s="11">
        <v>12990</v>
      </c>
      <c r="G115" s="12">
        <f t="shared" si="51"/>
        <v>-360.5</v>
      </c>
      <c r="H115" s="33">
        <v>4013.8</v>
      </c>
      <c r="I115" s="14"/>
      <c r="J115" s="34">
        <f t="shared" si="52"/>
        <v>13099</v>
      </c>
      <c r="K115" s="34">
        <f t="shared" si="53"/>
        <v>3211</v>
      </c>
      <c r="L115" s="30">
        <v>2502</v>
      </c>
      <c r="M115" s="25">
        <f t="shared" si="54"/>
        <v>13808</v>
      </c>
      <c r="N115" s="7"/>
    </row>
    <row r="116" spans="1:14" ht="14.25">
      <c r="A116" s="36" t="s">
        <v>108</v>
      </c>
      <c r="B116" s="6" t="s">
        <v>109</v>
      </c>
      <c r="C116" s="27">
        <f>SUM(C118:C122)</f>
        <v>107375</v>
      </c>
      <c r="D116" s="27">
        <f aca="true" t="shared" si="55" ref="D116:M116">SUM(D118:D122)</f>
        <v>-3863.8000000000006</v>
      </c>
      <c r="E116" s="27">
        <f t="shared" si="55"/>
        <v>-3306.142</v>
      </c>
      <c r="F116" s="23">
        <v>104147</v>
      </c>
      <c r="G116" s="27">
        <f t="shared" si="55"/>
        <v>-3942</v>
      </c>
      <c r="H116" s="27">
        <f t="shared" si="55"/>
        <v>39292.2</v>
      </c>
      <c r="I116" s="27">
        <f t="shared" si="55"/>
        <v>0</v>
      </c>
      <c r="J116" s="21">
        <f t="shared" si="55"/>
        <v>108036</v>
      </c>
      <c r="K116" s="21">
        <f t="shared" si="55"/>
        <v>31433</v>
      </c>
      <c r="L116" s="23">
        <f t="shared" si="55"/>
        <v>21770</v>
      </c>
      <c r="M116" s="23">
        <f t="shared" si="55"/>
        <v>117699</v>
      </c>
      <c r="N116" s="7"/>
    </row>
    <row r="117" spans="1:14" ht="24">
      <c r="A117" s="37"/>
      <c r="B117" s="6" t="s">
        <v>15</v>
      </c>
      <c r="C117" s="27">
        <f>C118</f>
        <v>10837.1</v>
      </c>
      <c r="D117" s="27">
        <f aca="true" t="shared" si="56" ref="D117:M117">D118</f>
        <v>-23.399999999999636</v>
      </c>
      <c r="E117" s="27">
        <f t="shared" si="56"/>
        <v>-201.95199999999977</v>
      </c>
      <c r="F117" s="23">
        <v>10948</v>
      </c>
      <c r="G117" s="27">
        <f t="shared" si="56"/>
        <v>-336.3</v>
      </c>
      <c r="H117" s="27">
        <f t="shared" si="56"/>
        <v>2947.4</v>
      </c>
      <c r="I117" s="27">
        <f t="shared" si="56"/>
        <v>0</v>
      </c>
      <c r="J117" s="21">
        <f t="shared" si="56"/>
        <v>10968</v>
      </c>
      <c r="K117" s="21">
        <f t="shared" si="56"/>
        <v>2358</v>
      </c>
      <c r="L117" s="23">
        <f t="shared" si="56"/>
        <v>1872</v>
      </c>
      <c r="M117" s="23">
        <f t="shared" si="56"/>
        <v>11454</v>
      </c>
      <c r="N117" s="7"/>
    </row>
    <row r="118" spans="1:14" ht="14.25">
      <c r="A118" s="37"/>
      <c r="B118" s="9" t="s">
        <v>110</v>
      </c>
      <c r="C118" s="26">
        <v>10837.1</v>
      </c>
      <c r="D118" s="7">
        <v>-23.399999999999636</v>
      </c>
      <c r="E118" s="26">
        <v>-201.95199999999977</v>
      </c>
      <c r="F118" s="11">
        <v>10948</v>
      </c>
      <c r="G118" s="12">
        <f>ROUND(C118+D118+E118-F118,1)</f>
        <v>-336.3</v>
      </c>
      <c r="H118" s="33">
        <v>2947.4</v>
      </c>
      <c r="I118" s="14"/>
      <c r="J118" s="34">
        <f>ROUND((C118+G118)*1.0445,0)</f>
        <v>10968</v>
      </c>
      <c r="K118" s="34">
        <f>ROUND(H118*0.8+I118,0)</f>
        <v>2358</v>
      </c>
      <c r="L118" s="30">
        <v>1872</v>
      </c>
      <c r="M118" s="25">
        <f>J118+K118-L118</f>
        <v>11454</v>
      </c>
      <c r="N118" s="7"/>
    </row>
    <row r="119" spans="1:14" ht="14.25">
      <c r="A119" s="37"/>
      <c r="B119" s="8" t="s">
        <v>111</v>
      </c>
      <c r="C119" s="26">
        <v>25630.6</v>
      </c>
      <c r="D119" s="7">
        <v>-132.20000000000073</v>
      </c>
      <c r="E119" s="26">
        <v>-916.48</v>
      </c>
      <c r="F119" s="11">
        <v>25420</v>
      </c>
      <c r="G119" s="12">
        <f>ROUND(C119+D119+E119-F119,1)</f>
        <v>-838.1</v>
      </c>
      <c r="H119" s="33">
        <v>15259.2</v>
      </c>
      <c r="I119" s="14"/>
      <c r="J119" s="34">
        <f>ROUND((C119+G119)*1.0445,0)</f>
        <v>25896</v>
      </c>
      <c r="K119" s="34">
        <f>ROUND(H119*0.8+I119,0)</f>
        <v>12207</v>
      </c>
      <c r="L119" s="30">
        <v>6663</v>
      </c>
      <c r="M119" s="25">
        <f>J119+K119-L119</f>
        <v>31440</v>
      </c>
      <c r="N119" s="7"/>
    </row>
    <row r="120" spans="1:14" ht="14.25">
      <c r="A120" s="37"/>
      <c r="B120" s="10" t="s">
        <v>112</v>
      </c>
      <c r="C120" s="26">
        <v>8353.2</v>
      </c>
      <c r="D120" s="7">
        <v>-9.399999999999636</v>
      </c>
      <c r="E120" s="26">
        <v>-1678.71</v>
      </c>
      <c r="F120" s="11">
        <v>6937</v>
      </c>
      <c r="G120" s="12">
        <f>ROUND(C120+D120+E120-F120,1)</f>
        <v>-271.9</v>
      </c>
      <c r="H120" s="33">
        <v>1624.3</v>
      </c>
      <c r="I120" s="14"/>
      <c r="J120" s="34">
        <f>ROUND((C120+G120)*1.0445,0)</f>
        <v>8441</v>
      </c>
      <c r="K120" s="34">
        <f>ROUND(H120*0.8+I120,0)</f>
        <v>1299</v>
      </c>
      <c r="L120" s="30">
        <v>1833</v>
      </c>
      <c r="M120" s="25">
        <f>J120+K120-L120</f>
        <v>7907</v>
      </c>
      <c r="N120" s="7"/>
    </row>
    <row r="121" spans="1:14" ht="14.25">
      <c r="A121" s="37"/>
      <c r="B121" s="8" t="s">
        <v>113</v>
      </c>
      <c r="C121" s="26">
        <v>24246.2</v>
      </c>
      <c r="D121" s="7">
        <v>-734.2000000000007</v>
      </c>
      <c r="E121" s="26">
        <v>-70.13999999999987</v>
      </c>
      <c r="F121" s="11">
        <v>24818</v>
      </c>
      <c r="G121" s="12">
        <f>ROUND(C121+D121+E121-F121,1)</f>
        <v>-1376.1</v>
      </c>
      <c r="H121" s="33">
        <v>7543.3</v>
      </c>
      <c r="I121" s="14"/>
      <c r="J121" s="34">
        <f>ROUND((C121+G121)*1.0445,0)</f>
        <v>23888</v>
      </c>
      <c r="K121" s="34">
        <f>ROUND(H121*0.8+I121,0)</f>
        <v>6035</v>
      </c>
      <c r="L121" s="30">
        <v>5734</v>
      </c>
      <c r="M121" s="25">
        <f>J121+K121-L121</f>
        <v>24189</v>
      </c>
      <c r="N121" s="7"/>
    </row>
    <row r="122" spans="1:14" ht="14.25">
      <c r="A122" s="38"/>
      <c r="B122" s="8" t="s">
        <v>114</v>
      </c>
      <c r="C122" s="26">
        <v>38307.9</v>
      </c>
      <c r="D122" s="7">
        <v>-2964.6</v>
      </c>
      <c r="E122" s="26">
        <v>-438.86</v>
      </c>
      <c r="F122" s="11">
        <v>36024</v>
      </c>
      <c r="G122" s="12">
        <f>ROUND(C122+D122+E122-F122,1)</f>
        <v>-1119.6</v>
      </c>
      <c r="H122" s="33">
        <v>11918</v>
      </c>
      <c r="I122" s="14"/>
      <c r="J122" s="34">
        <f>ROUND((C122+G122)*1.0445,0)</f>
        <v>38843</v>
      </c>
      <c r="K122" s="34">
        <f>ROUND(H122*0.8+I122,0)</f>
        <v>9534</v>
      </c>
      <c r="L122" s="30">
        <v>5668</v>
      </c>
      <c r="M122" s="25">
        <f>J122+K122-L122</f>
        <v>42709</v>
      </c>
      <c r="N122" s="7"/>
    </row>
    <row r="123" spans="1:14" ht="14.25">
      <c r="A123" s="36" t="s">
        <v>115</v>
      </c>
      <c r="B123" s="6" t="s">
        <v>116</v>
      </c>
      <c r="C123" s="27">
        <f>SUM(C125:C137)</f>
        <v>125689.19999999998</v>
      </c>
      <c r="D123" s="27">
        <f aca="true" t="shared" si="57" ref="D123:M123">SUM(D125:D137)</f>
        <v>-1286.399999999997</v>
      </c>
      <c r="E123" s="27">
        <f t="shared" si="57"/>
        <v>-843.5039999999999</v>
      </c>
      <c r="F123" s="23">
        <v>128510</v>
      </c>
      <c r="G123" s="27">
        <f t="shared" si="57"/>
        <v>-4950.5999999999985</v>
      </c>
      <c r="H123" s="27">
        <f t="shared" si="57"/>
        <v>52699.90000000001</v>
      </c>
      <c r="I123" s="27">
        <f t="shared" si="57"/>
        <v>0</v>
      </c>
      <c r="J123" s="21">
        <f t="shared" si="57"/>
        <v>126111</v>
      </c>
      <c r="K123" s="21">
        <f t="shared" si="57"/>
        <v>42161</v>
      </c>
      <c r="L123" s="23">
        <f t="shared" si="57"/>
        <v>11468</v>
      </c>
      <c r="M123" s="23">
        <f t="shared" si="57"/>
        <v>156804</v>
      </c>
      <c r="N123" s="7"/>
    </row>
    <row r="124" spans="1:14" ht="24">
      <c r="A124" s="37"/>
      <c r="B124" s="6" t="s">
        <v>15</v>
      </c>
      <c r="C124" s="27">
        <f>C125</f>
        <v>7071.4</v>
      </c>
      <c r="D124" s="27">
        <f aca="true" t="shared" si="58" ref="D124:M124">D125</f>
        <v>-6.800000000000182</v>
      </c>
      <c r="E124" s="27">
        <f t="shared" si="58"/>
        <v>-95.84799999999996</v>
      </c>
      <c r="F124" s="23">
        <v>7276</v>
      </c>
      <c r="G124" s="27">
        <f t="shared" si="58"/>
        <v>-307.2</v>
      </c>
      <c r="H124" s="27">
        <f t="shared" si="58"/>
        <v>2037.2</v>
      </c>
      <c r="I124" s="27">
        <f t="shared" si="58"/>
        <v>0</v>
      </c>
      <c r="J124" s="21">
        <f t="shared" si="58"/>
        <v>7065</v>
      </c>
      <c r="K124" s="21">
        <f t="shared" si="58"/>
        <v>1630</v>
      </c>
      <c r="L124" s="23">
        <f t="shared" si="58"/>
        <v>390</v>
      </c>
      <c r="M124" s="23">
        <f t="shared" si="58"/>
        <v>8305</v>
      </c>
      <c r="N124" s="7"/>
    </row>
    <row r="125" spans="1:14" ht="14.25">
      <c r="A125" s="37"/>
      <c r="B125" s="9" t="s">
        <v>117</v>
      </c>
      <c r="C125" s="26">
        <v>7071.4</v>
      </c>
      <c r="D125" s="7">
        <v>-6.800000000000182</v>
      </c>
      <c r="E125" s="26">
        <v>-95.84799999999996</v>
      </c>
      <c r="F125" s="11">
        <v>7276</v>
      </c>
      <c r="G125" s="12">
        <f aca="true" t="shared" si="59" ref="G125:G137">ROUND(C125+D125+E125-F125,1)</f>
        <v>-307.2</v>
      </c>
      <c r="H125" s="33">
        <v>2037.2</v>
      </c>
      <c r="I125" s="14"/>
      <c r="J125" s="34">
        <f aca="true" t="shared" si="60" ref="J125:J137">ROUND((C125+G125)*1.0445,0)</f>
        <v>7065</v>
      </c>
      <c r="K125" s="34">
        <f aca="true" t="shared" si="61" ref="K125:K137">ROUND(H125*0.8+I125,0)</f>
        <v>1630</v>
      </c>
      <c r="L125" s="30">
        <v>390</v>
      </c>
      <c r="M125" s="25">
        <f aca="true" t="shared" si="62" ref="M125:M137">J125+K125-L125</f>
        <v>8305</v>
      </c>
      <c r="N125" s="7"/>
    </row>
    <row r="126" spans="1:14" ht="14.25">
      <c r="A126" s="37"/>
      <c r="B126" s="10" t="s">
        <v>118</v>
      </c>
      <c r="C126" s="26">
        <v>17363.8</v>
      </c>
      <c r="D126" s="7">
        <v>-205.4</v>
      </c>
      <c r="E126" s="26">
        <v>-208.18</v>
      </c>
      <c r="F126" s="11">
        <v>17623</v>
      </c>
      <c r="G126" s="12">
        <f t="shared" si="59"/>
        <v>-672.8</v>
      </c>
      <c r="H126" s="33">
        <v>5402.1</v>
      </c>
      <c r="I126" s="14"/>
      <c r="J126" s="34">
        <f t="shared" si="60"/>
        <v>17434</v>
      </c>
      <c r="K126" s="34">
        <f t="shared" si="61"/>
        <v>4322</v>
      </c>
      <c r="L126" s="30">
        <v>2431</v>
      </c>
      <c r="M126" s="25">
        <f t="shared" si="62"/>
        <v>19325</v>
      </c>
      <c r="N126" s="7"/>
    </row>
    <row r="127" spans="1:14" ht="14.25">
      <c r="A127" s="37"/>
      <c r="B127" s="10" t="s">
        <v>119</v>
      </c>
      <c r="C127" s="26">
        <v>10969.7</v>
      </c>
      <c r="D127" s="7">
        <v>-166.9</v>
      </c>
      <c r="E127" s="26">
        <v>59.072</v>
      </c>
      <c r="F127" s="11">
        <v>11289</v>
      </c>
      <c r="G127" s="12">
        <f t="shared" si="59"/>
        <v>-427.1</v>
      </c>
      <c r="H127" s="33">
        <v>6530.8</v>
      </c>
      <c r="I127" s="14"/>
      <c r="J127" s="34">
        <f t="shared" si="60"/>
        <v>11012</v>
      </c>
      <c r="K127" s="34">
        <f t="shared" si="61"/>
        <v>5225</v>
      </c>
      <c r="L127" s="30">
        <v>1561</v>
      </c>
      <c r="M127" s="25">
        <f t="shared" si="62"/>
        <v>14676</v>
      </c>
      <c r="N127" s="7"/>
    </row>
    <row r="128" spans="1:14" ht="14.25">
      <c r="A128" s="37"/>
      <c r="B128" s="10" t="s">
        <v>120</v>
      </c>
      <c r="C128" s="26">
        <v>20533.4</v>
      </c>
      <c r="D128" s="7">
        <v>-53</v>
      </c>
      <c r="E128" s="26">
        <v>-145.40800000000002</v>
      </c>
      <c r="F128" s="11">
        <v>21149</v>
      </c>
      <c r="G128" s="12">
        <f t="shared" si="59"/>
        <v>-814</v>
      </c>
      <c r="H128" s="33">
        <v>12224.6</v>
      </c>
      <c r="I128" s="14"/>
      <c r="J128" s="34">
        <f t="shared" si="60"/>
        <v>20597</v>
      </c>
      <c r="K128" s="34">
        <f t="shared" si="61"/>
        <v>9780</v>
      </c>
      <c r="L128" s="30">
        <v>2152</v>
      </c>
      <c r="M128" s="25">
        <f t="shared" si="62"/>
        <v>28225</v>
      </c>
      <c r="N128" s="7"/>
    </row>
    <row r="129" spans="1:14" ht="14.25">
      <c r="A129" s="37"/>
      <c r="B129" s="10" t="s">
        <v>121</v>
      </c>
      <c r="C129" s="26">
        <v>10932.6</v>
      </c>
      <c r="D129" s="7">
        <v>-41.69999999999891</v>
      </c>
      <c r="E129" s="26">
        <v>-70.92</v>
      </c>
      <c r="F129" s="11">
        <v>11256</v>
      </c>
      <c r="G129" s="12">
        <f t="shared" si="59"/>
        <v>-436</v>
      </c>
      <c r="H129" s="33">
        <v>3401.3</v>
      </c>
      <c r="I129" s="14"/>
      <c r="J129" s="34">
        <f t="shared" si="60"/>
        <v>10964</v>
      </c>
      <c r="K129" s="34">
        <f t="shared" si="61"/>
        <v>2721</v>
      </c>
      <c r="L129" s="30">
        <v>1014</v>
      </c>
      <c r="M129" s="25">
        <f t="shared" si="62"/>
        <v>12671</v>
      </c>
      <c r="N129" s="7"/>
    </row>
    <row r="130" spans="1:14" ht="14.25">
      <c r="A130" s="37"/>
      <c r="B130" s="10" t="s">
        <v>122</v>
      </c>
      <c r="C130" s="26">
        <v>7158.3</v>
      </c>
      <c r="D130" s="7">
        <v>40.20000000000073</v>
      </c>
      <c r="E130" s="26">
        <v>-258.47</v>
      </c>
      <c r="F130" s="11">
        <v>7331</v>
      </c>
      <c r="G130" s="12">
        <f t="shared" si="59"/>
        <v>-391</v>
      </c>
      <c r="H130" s="33">
        <v>2227.1</v>
      </c>
      <c r="I130" s="14"/>
      <c r="J130" s="34">
        <f t="shared" si="60"/>
        <v>7068</v>
      </c>
      <c r="K130" s="34">
        <f t="shared" si="61"/>
        <v>1782</v>
      </c>
      <c r="L130" s="30">
        <v>564</v>
      </c>
      <c r="M130" s="25">
        <f t="shared" si="62"/>
        <v>8286</v>
      </c>
      <c r="N130" s="7"/>
    </row>
    <row r="131" spans="1:14" ht="14.25">
      <c r="A131" s="37"/>
      <c r="B131" s="8" t="s">
        <v>123</v>
      </c>
      <c r="C131" s="26">
        <v>10214.4</v>
      </c>
      <c r="D131" s="7">
        <v>-258.5</v>
      </c>
      <c r="E131" s="26">
        <v>35.13</v>
      </c>
      <c r="F131" s="11">
        <v>10387</v>
      </c>
      <c r="G131" s="12">
        <f t="shared" si="59"/>
        <v>-396</v>
      </c>
      <c r="H131" s="33">
        <v>3177.9</v>
      </c>
      <c r="I131" s="14"/>
      <c r="J131" s="34">
        <f t="shared" si="60"/>
        <v>10255</v>
      </c>
      <c r="K131" s="34">
        <f t="shared" si="61"/>
        <v>2542</v>
      </c>
      <c r="L131" s="30">
        <v>610</v>
      </c>
      <c r="M131" s="25">
        <f t="shared" si="62"/>
        <v>12187</v>
      </c>
      <c r="N131" s="7"/>
    </row>
    <row r="132" spans="1:14" ht="14.25">
      <c r="A132" s="37"/>
      <c r="B132" s="8" t="s">
        <v>124</v>
      </c>
      <c r="C132" s="26">
        <v>6535.4</v>
      </c>
      <c r="D132" s="7">
        <v>-145.7</v>
      </c>
      <c r="E132" s="26">
        <v>3.05600000000004</v>
      </c>
      <c r="F132" s="11">
        <v>6650</v>
      </c>
      <c r="G132" s="12">
        <f t="shared" si="59"/>
        <v>-257.2</v>
      </c>
      <c r="H132" s="33">
        <v>3890.9</v>
      </c>
      <c r="I132" s="14"/>
      <c r="J132" s="34">
        <f t="shared" si="60"/>
        <v>6558</v>
      </c>
      <c r="K132" s="34">
        <f t="shared" si="61"/>
        <v>3113</v>
      </c>
      <c r="L132" s="30">
        <v>304</v>
      </c>
      <c r="M132" s="25">
        <f t="shared" si="62"/>
        <v>9367</v>
      </c>
      <c r="N132" s="7"/>
    </row>
    <row r="133" spans="1:14" ht="14.25">
      <c r="A133" s="37"/>
      <c r="B133" s="10" t="s">
        <v>125</v>
      </c>
      <c r="C133" s="26">
        <v>9294.6</v>
      </c>
      <c r="D133" s="7">
        <v>-240.5</v>
      </c>
      <c r="E133" s="26">
        <v>-9.347999999999956</v>
      </c>
      <c r="F133" s="11">
        <v>9395</v>
      </c>
      <c r="G133" s="12">
        <f t="shared" si="59"/>
        <v>-350.2</v>
      </c>
      <c r="H133" s="33">
        <v>5533.6</v>
      </c>
      <c r="I133" s="14"/>
      <c r="J133" s="34">
        <f t="shared" si="60"/>
        <v>9342</v>
      </c>
      <c r="K133" s="34">
        <f t="shared" si="61"/>
        <v>4427</v>
      </c>
      <c r="L133" s="30">
        <v>707</v>
      </c>
      <c r="M133" s="25">
        <f t="shared" si="62"/>
        <v>13062</v>
      </c>
      <c r="N133" s="7"/>
    </row>
    <row r="134" spans="1:14" ht="14.25">
      <c r="A134" s="37"/>
      <c r="B134" s="10" t="s">
        <v>126</v>
      </c>
      <c r="C134" s="26">
        <v>1073.2</v>
      </c>
      <c r="D134" s="7">
        <v>0</v>
      </c>
      <c r="E134" s="26">
        <v>28.692000000000007</v>
      </c>
      <c r="F134" s="11">
        <v>1145</v>
      </c>
      <c r="G134" s="12">
        <f t="shared" si="59"/>
        <v>-43.1</v>
      </c>
      <c r="H134" s="33">
        <v>638.9</v>
      </c>
      <c r="I134" s="14"/>
      <c r="J134" s="34">
        <f t="shared" si="60"/>
        <v>1076</v>
      </c>
      <c r="K134" s="34">
        <f t="shared" si="61"/>
        <v>511</v>
      </c>
      <c r="L134" s="30">
        <v>99</v>
      </c>
      <c r="M134" s="25">
        <f t="shared" si="62"/>
        <v>1488</v>
      </c>
      <c r="N134" s="7"/>
    </row>
    <row r="135" spans="1:14" ht="14.25">
      <c r="A135" s="37"/>
      <c r="B135" s="8" t="s">
        <v>127</v>
      </c>
      <c r="C135" s="26">
        <v>10158.4</v>
      </c>
      <c r="D135" s="7">
        <v>71.70000000000073</v>
      </c>
      <c r="E135" s="26">
        <v>14.71</v>
      </c>
      <c r="F135" s="11">
        <v>10626</v>
      </c>
      <c r="G135" s="12">
        <f t="shared" si="59"/>
        <v>-381.2</v>
      </c>
      <c r="H135" s="33">
        <v>3160.4</v>
      </c>
      <c r="I135" s="14"/>
      <c r="J135" s="34">
        <f t="shared" si="60"/>
        <v>10212</v>
      </c>
      <c r="K135" s="34">
        <f t="shared" si="61"/>
        <v>2528</v>
      </c>
      <c r="L135" s="30">
        <v>700</v>
      </c>
      <c r="M135" s="25">
        <f t="shared" si="62"/>
        <v>12040</v>
      </c>
      <c r="N135" s="7"/>
    </row>
    <row r="136" spans="1:14" ht="14.25">
      <c r="A136" s="37"/>
      <c r="B136" s="10" t="s">
        <v>128</v>
      </c>
      <c r="C136" s="26">
        <v>7493.4</v>
      </c>
      <c r="D136" s="7">
        <v>-84.69999999999982</v>
      </c>
      <c r="E136" s="26">
        <v>5.9500000000000455</v>
      </c>
      <c r="F136" s="11">
        <v>7710</v>
      </c>
      <c r="G136" s="12">
        <f t="shared" si="59"/>
        <v>-295.4</v>
      </c>
      <c r="H136" s="33">
        <v>2331.3</v>
      </c>
      <c r="I136" s="14"/>
      <c r="J136" s="34">
        <f t="shared" si="60"/>
        <v>7518</v>
      </c>
      <c r="K136" s="34">
        <f t="shared" si="61"/>
        <v>1865</v>
      </c>
      <c r="L136" s="30">
        <v>539</v>
      </c>
      <c r="M136" s="25">
        <f t="shared" si="62"/>
        <v>8844</v>
      </c>
      <c r="N136" s="7"/>
    </row>
    <row r="137" spans="1:14" ht="14.25">
      <c r="A137" s="38"/>
      <c r="B137" s="10" t="s">
        <v>129</v>
      </c>
      <c r="C137" s="26">
        <v>6890.6</v>
      </c>
      <c r="D137" s="7">
        <v>-195.09999999999945</v>
      </c>
      <c r="E137" s="26">
        <v>-201.94</v>
      </c>
      <c r="F137" s="11">
        <v>6673</v>
      </c>
      <c r="G137" s="12">
        <f t="shared" si="59"/>
        <v>-179.4</v>
      </c>
      <c r="H137" s="33">
        <v>2143.8</v>
      </c>
      <c r="I137" s="14"/>
      <c r="J137" s="34">
        <f t="shared" si="60"/>
        <v>7010</v>
      </c>
      <c r="K137" s="34">
        <f t="shared" si="61"/>
        <v>1715</v>
      </c>
      <c r="L137" s="30">
        <v>397</v>
      </c>
      <c r="M137" s="25">
        <f t="shared" si="62"/>
        <v>8328</v>
      </c>
      <c r="N137" s="7"/>
    </row>
    <row r="138" spans="1:14" ht="36">
      <c r="A138" s="36" t="s">
        <v>130</v>
      </c>
      <c r="B138" s="6" t="s">
        <v>131</v>
      </c>
      <c r="C138" s="27">
        <f>SUM(C139:C146)</f>
        <v>83015</v>
      </c>
      <c r="D138" s="27">
        <f aca="true" t="shared" si="63" ref="D138:M138">SUM(D139:D146)</f>
        <v>-87.29999999999865</v>
      </c>
      <c r="E138" s="27">
        <f t="shared" si="63"/>
        <v>-1256.6399999999994</v>
      </c>
      <c r="F138" s="23">
        <v>84809</v>
      </c>
      <c r="G138" s="27">
        <f t="shared" si="63"/>
        <v>-3137.9999999999995</v>
      </c>
      <c r="H138" s="27">
        <f t="shared" si="63"/>
        <v>25774.300000000003</v>
      </c>
      <c r="I138" s="27">
        <f t="shared" si="63"/>
        <v>0</v>
      </c>
      <c r="J138" s="21">
        <f t="shared" si="63"/>
        <v>83431</v>
      </c>
      <c r="K138" s="21">
        <f t="shared" si="63"/>
        <v>20620</v>
      </c>
      <c r="L138" s="23">
        <f t="shared" si="63"/>
        <v>7143</v>
      </c>
      <c r="M138" s="23">
        <f t="shared" si="63"/>
        <v>96908</v>
      </c>
      <c r="N138" s="7"/>
    </row>
    <row r="139" spans="1:14" ht="14.25">
      <c r="A139" s="37"/>
      <c r="B139" s="1" t="s">
        <v>132</v>
      </c>
      <c r="C139" s="26">
        <v>8195</v>
      </c>
      <c r="D139" s="7">
        <v>-133.9</v>
      </c>
      <c r="E139" s="26">
        <v>-98.25</v>
      </c>
      <c r="F139" s="11">
        <v>8174</v>
      </c>
      <c r="G139" s="12">
        <f aca="true" t="shared" si="64" ref="G139:G146">ROUND(C139+D139+E139-F139,1)</f>
        <v>-211.2</v>
      </c>
      <c r="H139" s="33">
        <v>2496.6</v>
      </c>
      <c r="I139" s="14"/>
      <c r="J139" s="34">
        <f aca="true" t="shared" si="65" ref="J139:J146">ROUND((C139+G139)*1.0445,0)</f>
        <v>8339</v>
      </c>
      <c r="K139" s="34">
        <f aca="true" t="shared" si="66" ref="K139:K146">ROUND(H139*0.8+I139,0)</f>
        <v>1997</v>
      </c>
      <c r="L139" s="30">
        <v>778</v>
      </c>
      <c r="M139" s="25">
        <f aca="true" t="shared" si="67" ref="M139:M146">J139+K139-L139</f>
        <v>9558</v>
      </c>
      <c r="N139" s="7"/>
    </row>
    <row r="140" spans="1:14" ht="14.25">
      <c r="A140" s="37"/>
      <c r="B140" s="9" t="s">
        <v>133</v>
      </c>
      <c r="C140" s="26">
        <v>9183.8</v>
      </c>
      <c r="D140" s="7">
        <v>219</v>
      </c>
      <c r="E140" s="26">
        <v>-87.76</v>
      </c>
      <c r="F140" s="11">
        <v>9676</v>
      </c>
      <c r="G140" s="12">
        <f t="shared" si="64"/>
        <v>-361</v>
      </c>
      <c r="H140" s="33">
        <v>2857.2</v>
      </c>
      <c r="I140" s="14"/>
      <c r="J140" s="34">
        <f t="shared" si="65"/>
        <v>9215</v>
      </c>
      <c r="K140" s="34">
        <f t="shared" si="66"/>
        <v>2286</v>
      </c>
      <c r="L140" s="30">
        <v>700</v>
      </c>
      <c r="M140" s="25">
        <f t="shared" si="67"/>
        <v>10801</v>
      </c>
      <c r="N140" s="7"/>
    </row>
    <row r="141" spans="1:14" ht="14.25">
      <c r="A141" s="37"/>
      <c r="B141" s="9" t="s">
        <v>134</v>
      </c>
      <c r="C141" s="26">
        <v>11129.1</v>
      </c>
      <c r="D141" s="7">
        <v>-125.9</v>
      </c>
      <c r="E141" s="26">
        <v>-80.65999999999985</v>
      </c>
      <c r="F141" s="11">
        <v>11363</v>
      </c>
      <c r="G141" s="12">
        <f t="shared" si="64"/>
        <v>-440.5</v>
      </c>
      <c r="H141" s="33">
        <v>3462.4</v>
      </c>
      <c r="I141" s="14"/>
      <c r="J141" s="34">
        <f t="shared" si="65"/>
        <v>11164</v>
      </c>
      <c r="K141" s="34">
        <f t="shared" si="66"/>
        <v>2770</v>
      </c>
      <c r="L141" s="30">
        <v>898</v>
      </c>
      <c r="M141" s="25">
        <f t="shared" si="67"/>
        <v>13036</v>
      </c>
      <c r="N141" s="7"/>
    </row>
    <row r="142" spans="1:14" ht="14.25">
      <c r="A142" s="37"/>
      <c r="B142" s="1" t="s">
        <v>135</v>
      </c>
      <c r="C142" s="26">
        <v>8867.6</v>
      </c>
      <c r="D142" s="7">
        <v>50.600000000000364</v>
      </c>
      <c r="E142" s="26">
        <v>-42.13999999999987</v>
      </c>
      <c r="F142" s="11">
        <v>9230</v>
      </c>
      <c r="G142" s="12">
        <f t="shared" si="64"/>
        <v>-353.9</v>
      </c>
      <c r="H142" s="33">
        <v>2758.9</v>
      </c>
      <c r="I142" s="14"/>
      <c r="J142" s="34">
        <f t="shared" si="65"/>
        <v>8893</v>
      </c>
      <c r="K142" s="34">
        <f t="shared" si="66"/>
        <v>2207</v>
      </c>
      <c r="L142" s="30">
        <v>655</v>
      </c>
      <c r="M142" s="25">
        <f t="shared" si="67"/>
        <v>10445</v>
      </c>
      <c r="N142" s="7"/>
    </row>
    <row r="143" spans="1:14" ht="14.25">
      <c r="A143" s="37"/>
      <c r="B143" s="1" t="s">
        <v>136</v>
      </c>
      <c r="C143" s="26">
        <v>8618</v>
      </c>
      <c r="D143" s="7">
        <v>-94.59999999999945</v>
      </c>
      <c r="E143" s="26">
        <v>-36.219999999999914</v>
      </c>
      <c r="F143" s="11">
        <v>8826</v>
      </c>
      <c r="G143" s="12">
        <f t="shared" si="64"/>
        <v>-338.8</v>
      </c>
      <c r="H143" s="33">
        <v>2681.2</v>
      </c>
      <c r="I143" s="14"/>
      <c r="J143" s="34">
        <f t="shared" si="65"/>
        <v>8648</v>
      </c>
      <c r="K143" s="34">
        <f t="shared" si="66"/>
        <v>2145</v>
      </c>
      <c r="L143" s="30">
        <v>595</v>
      </c>
      <c r="M143" s="25">
        <f t="shared" si="67"/>
        <v>10198</v>
      </c>
      <c r="N143" s="7"/>
    </row>
    <row r="144" spans="1:14" ht="14.25">
      <c r="A144" s="37"/>
      <c r="B144" s="9" t="s">
        <v>137</v>
      </c>
      <c r="C144" s="26">
        <v>4061.3</v>
      </c>
      <c r="D144" s="7">
        <v>-4.700000000000273</v>
      </c>
      <c r="E144" s="26">
        <v>-19.93999999999994</v>
      </c>
      <c r="F144" s="11">
        <v>4186</v>
      </c>
      <c r="G144" s="12">
        <f t="shared" si="64"/>
        <v>-149.3</v>
      </c>
      <c r="H144" s="33">
        <v>1263.6</v>
      </c>
      <c r="I144" s="14"/>
      <c r="J144" s="34">
        <f t="shared" si="65"/>
        <v>4086</v>
      </c>
      <c r="K144" s="34">
        <f t="shared" si="66"/>
        <v>1011</v>
      </c>
      <c r="L144" s="30">
        <v>304</v>
      </c>
      <c r="M144" s="25">
        <f t="shared" si="67"/>
        <v>4793</v>
      </c>
      <c r="N144" s="7"/>
    </row>
    <row r="145" spans="1:14" ht="14.25">
      <c r="A145" s="37"/>
      <c r="B145" s="9" t="s">
        <v>138</v>
      </c>
      <c r="C145" s="26">
        <v>14874</v>
      </c>
      <c r="D145" s="7">
        <v>-91.29999999999927</v>
      </c>
      <c r="E145" s="26">
        <v>-489.4</v>
      </c>
      <c r="F145" s="11">
        <v>14877</v>
      </c>
      <c r="G145" s="12">
        <f t="shared" si="64"/>
        <v>-583.7</v>
      </c>
      <c r="H145" s="33">
        <v>4627.5</v>
      </c>
      <c r="I145" s="14"/>
      <c r="J145" s="34">
        <f t="shared" si="65"/>
        <v>14926</v>
      </c>
      <c r="K145" s="34">
        <f t="shared" si="66"/>
        <v>3702</v>
      </c>
      <c r="L145" s="30">
        <v>1405</v>
      </c>
      <c r="M145" s="25">
        <f t="shared" si="67"/>
        <v>17223</v>
      </c>
      <c r="N145" s="7"/>
    </row>
    <row r="146" spans="1:14" ht="14.25">
      <c r="A146" s="38"/>
      <c r="B146" s="9" t="s">
        <v>139</v>
      </c>
      <c r="C146" s="26">
        <v>18086.2</v>
      </c>
      <c r="D146" s="7">
        <v>93.5</v>
      </c>
      <c r="E146" s="26">
        <v>-402.27</v>
      </c>
      <c r="F146" s="11">
        <v>18477</v>
      </c>
      <c r="G146" s="12">
        <f t="shared" si="64"/>
        <v>-699.6</v>
      </c>
      <c r="H146" s="33">
        <v>5626.9</v>
      </c>
      <c r="I146" s="14"/>
      <c r="J146" s="34">
        <f t="shared" si="65"/>
        <v>18160</v>
      </c>
      <c r="K146" s="34">
        <f t="shared" si="66"/>
        <v>4502</v>
      </c>
      <c r="L146" s="30">
        <v>1808</v>
      </c>
      <c r="M146" s="25">
        <f t="shared" si="67"/>
        <v>20854</v>
      </c>
      <c r="N146" s="7"/>
    </row>
  </sheetData>
  <autoFilter ref="B5:N146"/>
  <mergeCells count="17">
    <mergeCell ref="A57:A65"/>
    <mergeCell ref="A66:A76"/>
    <mergeCell ref="A4:N4"/>
    <mergeCell ref="A8:A14"/>
    <mergeCell ref="A15:A22"/>
    <mergeCell ref="A23:A28"/>
    <mergeCell ref="A6:B6"/>
    <mergeCell ref="A2:N2"/>
    <mergeCell ref="A77:A82"/>
    <mergeCell ref="A123:A137"/>
    <mergeCell ref="A138:A146"/>
    <mergeCell ref="A83:A90"/>
    <mergeCell ref="A91:A103"/>
    <mergeCell ref="A104:A115"/>
    <mergeCell ref="A116:A122"/>
    <mergeCell ref="A29:A42"/>
    <mergeCell ref="A43:A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 10.104.98.212</dc:creator>
  <cp:keywords/>
  <dc:description/>
  <cp:lastModifiedBy>严德勇 10.104.98.212</cp:lastModifiedBy>
  <cp:lastPrinted>2017-12-14T04:01:23Z</cp:lastPrinted>
  <dcterms:created xsi:type="dcterms:W3CDTF">2017-12-13T02:57:10Z</dcterms:created>
  <dcterms:modified xsi:type="dcterms:W3CDTF">2017-12-14T07:02:00Z</dcterms:modified>
  <cp:category/>
  <cp:version/>
  <cp:contentType/>
  <cp:contentStatus/>
</cp:coreProperties>
</file>